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.xml" ContentType="application/vnd.openxmlformats-officedocument.drawing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.xml" ContentType="application/vnd.openxmlformats-officedocument.drawing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7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7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8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8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9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9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9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9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9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7.xml" ContentType="application/vnd.openxmlformats-officedocument.drawing+xml"/>
  <Override PartName="/xl/charts/chart9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.xml" ContentType="application/vnd.openxmlformats-officedocument.drawing+xml"/>
  <Override PartName="/xl/charts/chart9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9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0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0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Data\Project - Teamer AWS\Final Version\"/>
    </mc:Choice>
  </mc:AlternateContent>
  <xr:revisionPtr revIDLastSave="0" documentId="13_ncr:1_{06836A90-4888-4216-BB2C-812948932B7B}" xr6:coauthVersionLast="47" xr6:coauthVersionMax="47" xr10:uidLastSave="{00000000-0000-0000-0000-000000000000}"/>
  <bookViews>
    <workbookView xWindow="-108" yWindow="-108" windowWidth="23256" windowHeight="13896" activeTab="9" xr2:uid="{D6F682DC-1265-47C9-A5EB-14CDE6D476D0}"/>
  </bookViews>
  <sheets>
    <sheet name="Readme" sheetId="9" r:id="rId1"/>
    <sheet name="AWS - Baseline Scenario" sheetId="2" r:id="rId2"/>
    <sheet name="AWS - Optimized Scenario" sheetId="8" r:id="rId3"/>
    <sheet name="AWS - Waterfall" sheetId="3" r:id="rId4"/>
    <sheet name="RPA - Baseline Scenario" sheetId="11" r:id="rId5"/>
    <sheet name="RPA - Optimized Scenario" sheetId="13" r:id="rId6"/>
    <sheet name="RPA - Waterfall" sheetId="12" r:id="rId7"/>
    <sheet name="PTO Cost Comp" sheetId="5" r:id="rId8"/>
    <sheet name="Wind Turbine Inspired PTO Cost" sheetId="7" r:id="rId9"/>
    <sheet name="Performance Related Plots" sheetId="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AnnArrayOMCost" localSheetId="1">#REF!</definedName>
    <definedName name="AnnArrayOMCost" localSheetId="2">#REF!</definedName>
    <definedName name="AnnArrayOMCost" localSheetId="9">#REF!</definedName>
    <definedName name="AnnArrayOMCost" localSheetId="0">#REF!</definedName>
    <definedName name="AnnArrayOMCost" localSheetId="5">#REF!</definedName>
    <definedName name="AnnArrayOMCost">#REF!</definedName>
    <definedName name="AnnArrayOutput" localSheetId="0">#REF!</definedName>
    <definedName name="AnnArrayOutput" localSheetId="5">#REF!</definedName>
    <definedName name="AnnArrayOutput">#REF!</definedName>
    <definedName name="ArrayInstalledCost" localSheetId="0">#REF!</definedName>
    <definedName name="ArrayInstalledCost" localSheetId="5">#REF!</definedName>
    <definedName name="ArrayInstalledCost">#REF!</definedName>
    <definedName name="Avail" localSheetId="1">[1]Master!$K$6</definedName>
    <definedName name="Avail" localSheetId="2">[1]Master!$K$6</definedName>
    <definedName name="Avail" localSheetId="5">#REF!</definedName>
    <definedName name="Avail" localSheetId="6">#REF!</definedName>
    <definedName name="Avail">#REF!</definedName>
    <definedName name="Availability" localSheetId="1">#REF!</definedName>
    <definedName name="Availability" localSheetId="2">#REF!</definedName>
    <definedName name="Availability" localSheetId="0">#REF!</definedName>
    <definedName name="Availability" localSheetId="5">#REF!</definedName>
    <definedName name="Availability">#REF!</definedName>
    <definedName name="AvgCurrentSpeedSurface" localSheetId="1">#REF!</definedName>
    <definedName name="AvgCurrentSpeedSurface" localSheetId="2">#REF!</definedName>
    <definedName name="AvgCurrentSpeedSurface" localSheetId="5">#REF!</definedName>
    <definedName name="AvgCurrentSpeedSurface">#REF!</definedName>
    <definedName name="AvgPowerFluxSurface" localSheetId="5">#REF!</definedName>
    <definedName name="AvgPowerFluxSurface">#REF!</definedName>
    <definedName name="AvgProgRatio" localSheetId="5">#REF!</definedName>
    <definedName name="AvgProgRatio">#REF!</definedName>
    <definedName name="CableLen" localSheetId="1">[1]Master!$K$11</definedName>
    <definedName name="CableLen" localSheetId="2">[1]Master!$K$11</definedName>
    <definedName name="CableLen" localSheetId="5">#REF!</definedName>
    <definedName name="CableLen" localSheetId="6">#REF!</definedName>
    <definedName name="CableLen">#REF!</definedName>
    <definedName name="Capex" localSheetId="1">#REF!</definedName>
    <definedName name="Capex" localSheetId="2">#REF!</definedName>
    <definedName name="Capex" localSheetId="0">#REF!</definedName>
    <definedName name="Capex" localSheetId="5">#REF!</definedName>
    <definedName name="Capex">#REF!</definedName>
    <definedName name="CapFactor" localSheetId="1">#REF!</definedName>
    <definedName name="CapFactor" localSheetId="2">#REF!</definedName>
    <definedName name="CapFactor" localSheetId="5">#REF!</definedName>
    <definedName name="CapFactor">#REF!</definedName>
    <definedName name="Category" localSheetId="5">#REF!</definedName>
    <definedName name="Category">#REF!</definedName>
    <definedName name="ce" localSheetId="5">#REF!</definedName>
    <definedName name="ce">#REF!</definedName>
    <definedName name="Clearance" localSheetId="5">#REF!</definedName>
    <definedName name="Clearance">#REF!</definedName>
    <definedName name="COEReal" localSheetId="5">#REF!</definedName>
    <definedName name="COEReal">#REF!</definedName>
    <definedName name="CRF" localSheetId="5">#REF!</definedName>
    <definedName name="CRF">#REF!</definedName>
    <definedName name="CurrentSenario" localSheetId="5">#REF!</definedName>
    <definedName name="CurrentSenario">#REF!</definedName>
    <definedName name="CutinSpeed" localSheetId="1">[1]Master!$E$12</definedName>
    <definedName name="CutinSpeed" localSheetId="2">[1]Master!$E$12</definedName>
    <definedName name="CutinSpeed" localSheetId="5">#REF!</definedName>
    <definedName name="CutinSpeed" localSheetId="6">#REF!</definedName>
    <definedName name="CutinSpeed">#REF!</definedName>
    <definedName name="de" localSheetId="0">#REF!</definedName>
    <definedName name="de" localSheetId="5">#REF!</definedName>
    <definedName name="de" localSheetId="6">#REF!</definedName>
    <definedName name="de">#REF!</definedName>
    <definedName name="DeviceOrientation" localSheetId="1">#REF!</definedName>
    <definedName name="DeviceOrientation" localSheetId="2">#REF!</definedName>
    <definedName name="DeviceOrientation" localSheetId="5">#REF!</definedName>
    <definedName name="DeviceOrientation">#REF!</definedName>
    <definedName name="dsc" localSheetId="5">#REF!</definedName>
    <definedName name="dsc">#REF!</definedName>
    <definedName name="DuctClearance" localSheetId="5">#REF!</definedName>
    <definedName name="DuctClearance">#REF!</definedName>
    <definedName name="efff" localSheetId="5">#REF!</definedName>
    <definedName name="efff">#REF!</definedName>
    <definedName name="erf" localSheetId="5">#REF!</definedName>
    <definedName name="erf">#REF!</definedName>
    <definedName name="ertdg" localSheetId="5">#REF!</definedName>
    <definedName name="ertdg">#REF!</definedName>
    <definedName name="ertu" localSheetId="5">#REF!</definedName>
    <definedName name="ertu">#REF!</definedName>
    <definedName name="fdgh" localSheetId="5">#REF!</definedName>
    <definedName name="fdgh">#REF!</definedName>
    <definedName name="fgb" localSheetId="5">#REF!</definedName>
    <definedName name="fgb">#REF!</definedName>
    <definedName name="fsdg" localSheetId="5">#REF!</definedName>
    <definedName name="fsdg">#REF!</definedName>
    <definedName name="gfdh" localSheetId="5">#REF!</definedName>
    <definedName name="gfdh">#REF!</definedName>
    <definedName name="Grid" localSheetId="5">#REF!</definedName>
    <definedName name="Grid">#REF!</definedName>
    <definedName name="hdfgh" localSheetId="5">#REF!</definedName>
    <definedName name="hdfgh">#REF!</definedName>
    <definedName name="hdhydy" localSheetId="5">#REF!</definedName>
    <definedName name="hdhydy">#REF!</definedName>
    <definedName name="HubHeight" localSheetId="1">[1]Master!$E$10</definedName>
    <definedName name="HubHeight" localSheetId="2">[1]Master!$E$10</definedName>
    <definedName name="HubHeight" localSheetId="5">#REF!</definedName>
    <definedName name="HubHeight" localSheetId="6">#REF!</definedName>
    <definedName name="HubHeight">#REF!</definedName>
    <definedName name="Impact" localSheetId="5">#REF!</definedName>
    <definedName name="Impact" localSheetId="6">#REF!</definedName>
    <definedName name="Impact">#REF!</definedName>
    <definedName name="IRR" localSheetId="1">#REF!</definedName>
    <definedName name="IRR" localSheetId="2">#REF!</definedName>
    <definedName name="IRR" localSheetId="0">#REF!</definedName>
    <definedName name="IRR" localSheetId="5">#REF!</definedName>
    <definedName name="IRR">#REF!</definedName>
    <definedName name="iuk" localSheetId="5">#REF!</definedName>
    <definedName name="iuk">#REF!</definedName>
    <definedName name="jetdy" localSheetId="5">#REF!</definedName>
    <definedName name="jetdy">#REF!</definedName>
    <definedName name="jm" localSheetId="5">#REF!</definedName>
    <definedName name="jm">#REF!</definedName>
    <definedName name="JnctBox" localSheetId="1">[1]Master!$K$13</definedName>
    <definedName name="JnctBox" localSheetId="2">[1]Master!$K$13</definedName>
    <definedName name="JnctBox" localSheetId="5">#REF!</definedName>
    <definedName name="JnctBox" localSheetId="6">#REF!</definedName>
    <definedName name="JnctBox">#REF!</definedName>
    <definedName name="jutf" localSheetId="0">#REF!</definedName>
    <definedName name="jutf" localSheetId="5">#REF!</definedName>
    <definedName name="jutf" localSheetId="6">#REF!</definedName>
    <definedName name="jutf">#REF!</definedName>
    <definedName name="Likelihood" localSheetId="5">#REF!</definedName>
    <definedName name="Likelihood">#REF!</definedName>
    <definedName name="MonoSep" localSheetId="1">[1]Master!$K$4</definedName>
    <definedName name="MonoSep" localSheetId="2">[1]Master!$K$4</definedName>
    <definedName name="MonoSep" localSheetId="5">#REF!</definedName>
    <definedName name="MonoSep" localSheetId="6">#REF!</definedName>
    <definedName name="MonoSep">#REF!</definedName>
    <definedName name="mytu" localSheetId="0">#REF!</definedName>
    <definedName name="mytu" localSheetId="5">#REF!</definedName>
    <definedName name="mytu" localSheetId="6">#REF!</definedName>
    <definedName name="mytu">#REF!</definedName>
    <definedName name="nomdisc" localSheetId="1">#REF!</definedName>
    <definedName name="nomdisc" localSheetId="2">#REF!</definedName>
    <definedName name="nomdisc" localSheetId="5">#REF!</definedName>
    <definedName name="nomdisc">#REF!</definedName>
    <definedName name="Nominal_CR" localSheetId="1">[1]Master!$T$5</definedName>
    <definedName name="Nominal_CR" localSheetId="2">[1]Master!$T$5</definedName>
    <definedName name="Nominal_CR" localSheetId="5">#REF!</definedName>
    <definedName name="Nominal_CR" localSheetId="6">#REF!</definedName>
    <definedName name="Nominal_CR">#REF!</definedName>
    <definedName name="NumTurbines" localSheetId="1">#REF!</definedName>
    <definedName name="NumTurbines" localSheetId="2">#REF!</definedName>
    <definedName name="NumTurbines" localSheetId="0">#REF!</definedName>
    <definedName name="NumTurbines" localSheetId="5">#REF!</definedName>
    <definedName name="NumTurbines">#REF!</definedName>
    <definedName name="ProgRatio" localSheetId="1">#REF!</definedName>
    <definedName name="ProgRatio" localSheetId="2">#REF!</definedName>
    <definedName name="ProgRatio" localSheetId="5">#REF!</definedName>
    <definedName name="ProgRatio">#REF!</definedName>
    <definedName name="qq" localSheetId="5">#REF!</definedName>
    <definedName name="qq">#REF!</definedName>
    <definedName name="RatedSpeed" localSheetId="5">#REF!</definedName>
    <definedName name="RatedSpeed">#REF!</definedName>
    <definedName name="Rating" localSheetId="5">#REF!</definedName>
    <definedName name="Rating">#REF!</definedName>
    <definedName name="Real_CR" localSheetId="1">[1]Master!$T$4</definedName>
    <definedName name="Real_CR" localSheetId="2">[1]Master!$T$4</definedName>
    <definedName name="Real_CR" localSheetId="5">#REF!</definedName>
    <definedName name="Real_CR" localSheetId="6">#REF!</definedName>
    <definedName name="Real_CR">#REF!</definedName>
    <definedName name="realdisc" localSheetId="1">#REF!</definedName>
    <definedName name="realdisc" localSheetId="2">#REF!</definedName>
    <definedName name="realdisc" localSheetId="0">#REF!</definedName>
    <definedName name="realdisc" localSheetId="5">#REF!</definedName>
    <definedName name="realdisc">#REF!</definedName>
    <definedName name="RefCurrency" localSheetId="1">#REF!</definedName>
    <definedName name="RefCurrency" localSheetId="2">#REF!</definedName>
    <definedName name="RefCurrency" localSheetId="5">#REF!</definedName>
    <definedName name="RefCurrency">#REF!</definedName>
    <definedName name="RefYear" localSheetId="5">#REF!</definedName>
    <definedName name="RefYear">#REF!</definedName>
    <definedName name="Response" localSheetId="5">#REF!</definedName>
    <definedName name="Response">#REF!</definedName>
    <definedName name="rho" localSheetId="1">[2]Master!$B$2</definedName>
    <definedName name="rho" localSheetId="2">[2]Master!$B$2</definedName>
    <definedName name="rho" localSheetId="5">#REF!</definedName>
    <definedName name="rho" localSheetId="6">#REF!</definedName>
    <definedName name="rho">#REF!</definedName>
    <definedName name="RiskScore" localSheetId="5">#REF!</definedName>
    <definedName name="RiskScore" localSheetId="6">#REF!</definedName>
    <definedName name="RiskScore">#REF!</definedName>
    <definedName name="RotorD" localSheetId="1">#REF!</definedName>
    <definedName name="RotorD" localSheetId="2">#REF!</definedName>
    <definedName name="RotorD" localSheetId="0">#REF!</definedName>
    <definedName name="RotorD" localSheetId="5">#REF!</definedName>
    <definedName name="RotorD">#REF!</definedName>
    <definedName name="RotorEff" localSheetId="1">[1]Master!$E$11</definedName>
    <definedName name="RotorEff" localSheetId="2">[1]Master!$E$11</definedName>
    <definedName name="RotorEff" localSheetId="5">#REF!</definedName>
    <definedName name="RotorEff" localSheetId="6">#REF!</definedName>
    <definedName name="RotorEff">#REF!</definedName>
    <definedName name="rr" localSheetId="0">#REF!</definedName>
    <definedName name="rr" localSheetId="5">#REF!</definedName>
    <definedName name="rr" localSheetId="6">#REF!</definedName>
    <definedName name="rr">#REF!</definedName>
    <definedName name="rt" localSheetId="0">#REF!</definedName>
    <definedName name="rt" localSheetId="5">#REF!</definedName>
    <definedName name="rt">#REF!</definedName>
    <definedName name="S1_ValueName1" localSheetId="5">#REF!</definedName>
    <definedName name="S1_ValueName1">#REF!</definedName>
    <definedName name="Senarios" localSheetId="5">#REF!</definedName>
    <definedName name="Senarios">#REF!</definedName>
    <definedName name="ShoreProtect" localSheetId="5">#REF!</definedName>
    <definedName name="ShoreProtect">#REF!</definedName>
    <definedName name="Site_Selection" localSheetId="1">[3]Inputs!$E$10</definedName>
    <definedName name="Site_Selection" localSheetId="2">[3]Inputs!$E$10</definedName>
    <definedName name="Site_Selection" localSheetId="5">#REF!</definedName>
    <definedName name="Site_Selection" localSheetId="6">#REF!</definedName>
    <definedName name="Site_Selection">#REF!</definedName>
    <definedName name="Site_Spectral_Parameter" localSheetId="1">[3]Inputs!$E$11</definedName>
    <definedName name="Site_Spectral_Parameter" localSheetId="2">[3]Inputs!$E$11</definedName>
    <definedName name="Site_Spectral_Parameter" localSheetId="5">#REF!</definedName>
    <definedName name="Site_Spectral_Parameter" localSheetId="6">#REF!</definedName>
    <definedName name="Site_Spectral_Parameter">#REF!</definedName>
    <definedName name="ss" localSheetId="0">#REF!</definedName>
    <definedName name="ss" localSheetId="5">#REF!</definedName>
    <definedName name="ss">#REF!</definedName>
    <definedName name="SVTable1" localSheetId="5">#REF!</definedName>
    <definedName name="SVTable1">#REF!</definedName>
    <definedName name="tets" localSheetId="5">#REF!</definedName>
    <definedName name="tets">#REF!</definedName>
    <definedName name="TranUpgrade" localSheetId="5">#REF!</definedName>
    <definedName name="TranUpgrade">#REF!</definedName>
    <definedName name="TrenchDist" localSheetId="1">[1]Master!$K$9</definedName>
    <definedName name="TrenchDist" localSheetId="2">[1]Master!$K$9</definedName>
    <definedName name="TrenchDist" localSheetId="5">#REF!</definedName>
    <definedName name="TrenchDist" localSheetId="6">#REF!</definedName>
    <definedName name="TrenchDist">#REF!</definedName>
    <definedName name="tt" localSheetId="0">#REF!</definedName>
    <definedName name="tt" localSheetId="5">#REF!</definedName>
    <definedName name="tt" localSheetId="6">#REF!</definedName>
    <definedName name="tt">#REF!</definedName>
    <definedName name="ttt" localSheetId="0">#REF!</definedName>
    <definedName name="ttt" localSheetId="5">#REF!</definedName>
    <definedName name="ttt">#REF!</definedName>
    <definedName name="TurbineCapital" localSheetId="5">#REF!</definedName>
    <definedName name="TurbineCapital">#REF!</definedName>
    <definedName name="VelFactor" localSheetId="5">#REF!</definedName>
    <definedName name="VelFactor">#REF!</definedName>
    <definedName name="vnbvn" localSheetId="5">#REF!</definedName>
    <definedName name="vnbvn">#REF!</definedName>
    <definedName name="WaterDepth" localSheetId="5">#REF!</definedName>
    <definedName name="WaterDepth">#REF!</definedName>
    <definedName name="ygku" localSheetId="5">#REF!</definedName>
    <definedName name="ygku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2" l="1"/>
  <c r="D5" i="12"/>
  <c r="D4" i="12"/>
  <c r="D3" i="12"/>
  <c r="E45" i="7" l="1"/>
  <c r="E59" i="7" s="1"/>
  <c r="E44" i="7"/>
  <c r="E58" i="7" s="1"/>
  <c r="F40" i="7"/>
  <c r="F37" i="7" s="1"/>
  <c r="E46" i="7" s="1"/>
  <c r="D40" i="7"/>
  <c r="F38" i="7"/>
  <c r="D38" i="7" s="1"/>
  <c r="F36" i="7"/>
  <c r="F35" i="7"/>
  <c r="F32" i="7"/>
  <c r="F31" i="7"/>
  <c r="D21" i="7"/>
  <c r="E19" i="7"/>
  <c r="E18" i="7"/>
  <c r="E17" i="7"/>
  <c r="C33" i="4"/>
  <c r="C32" i="4"/>
  <c r="C31" i="4"/>
  <c r="C30" i="4"/>
  <c r="C29" i="4"/>
  <c r="C28" i="4"/>
  <c r="S27" i="4"/>
  <c r="C27" i="4"/>
  <c r="C26" i="4"/>
  <c r="C25" i="4"/>
  <c r="C24" i="4"/>
  <c r="C23" i="4"/>
  <c r="C22" i="4"/>
  <c r="F14" i="4"/>
  <c r="E14" i="4"/>
  <c r="F13" i="4"/>
  <c r="E13" i="4"/>
  <c r="F12" i="4"/>
  <c r="E12" i="4"/>
  <c r="F11" i="4"/>
  <c r="E11" i="4"/>
  <c r="F10" i="4"/>
  <c r="E10" i="4"/>
  <c r="F9" i="4"/>
  <c r="E9" i="4"/>
  <c r="F8" i="4"/>
  <c r="E8" i="4"/>
  <c r="F7" i="4"/>
  <c r="E7" i="4"/>
  <c r="F6" i="4"/>
  <c r="E6" i="4"/>
  <c r="F5" i="4"/>
  <c r="E5" i="4"/>
  <c r="C23" i="3"/>
  <c r="C24" i="3" s="1"/>
  <c r="C25" i="3" s="1"/>
  <c r="C26" i="3" s="1"/>
  <c r="D8" i="3"/>
  <c r="D7" i="3"/>
  <c r="D6" i="3"/>
  <c r="D5" i="3"/>
  <c r="D4" i="3"/>
  <c r="D3" i="3"/>
  <c r="E60" i="7" l="1"/>
  <c r="F33" i="7"/>
  <c r="E43" i="7" s="1"/>
  <c r="F34" i="7"/>
  <c r="E57" i="7" l="1"/>
  <c r="E48" i="7"/>
  <c r="D45" i="7" l="1"/>
  <c r="D44" i="7"/>
  <c r="D46" i="7"/>
  <c r="E62" i="7"/>
  <c r="D57" i="7"/>
  <c r="D43" i="7"/>
  <c r="D48" i="7" s="1"/>
  <c r="D58" i="7" l="1"/>
  <c r="D62" i="7" s="1"/>
  <c r="D59" i="7"/>
  <c r="D60" i="7"/>
</calcChain>
</file>

<file path=xl/sharedStrings.xml><?xml version="1.0" encoding="utf-8"?>
<sst xmlns="http://schemas.openxmlformats.org/spreadsheetml/2006/main" count="885" uniqueCount="246">
  <si>
    <t>Wave Resource</t>
  </si>
  <si>
    <t>Reference Location</t>
  </si>
  <si>
    <t>Oregon PacWave</t>
  </si>
  <si>
    <t>Average Te</t>
  </si>
  <si>
    <t>s</t>
  </si>
  <si>
    <t>Average Hs</t>
  </si>
  <si>
    <t>m</t>
  </si>
  <si>
    <t>Average Power Density</t>
  </si>
  <si>
    <t>kW/m</t>
  </si>
  <si>
    <t>Wave Farm</t>
  </si>
  <si>
    <t># of WECs</t>
  </si>
  <si>
    <t>Farm Rated Capacity</t>
  </si>
  <si>
    <t>MW</t>
  </si>
  <si>
    <t>Water Depth</t>
  </si>
  <si>
    <t>Transmission Distance</t>
  </si>
  <si>
    <t>WEC Specifications</t>
  </si>
  <si>
    <t>Diameter</t>
  </si>
  <si>
    <t>Active Stroke</t>
  </si>
  <si>
    <t>Max Volume</t>
  </si>
  <si>
    <t>m^3</t>
  </si>
  <si>
    <t>Structural Steel Weight</t>
  </si>
  <si>
    <t>tonnes</t>
  </si>
  <si>
    <t>Structural Efficiency</t>
  </si>
  <si>
    <t>kg/m^3</t>
  </si>
  <si>
    <t>Device Performance</t>
  </si>
  <si>
    <t>Rated Power</t>
  </si>
  <si>
    <t>kW</t>
  </si>
  <si>
    <t>Capacity Factor</t>
  </si>
  <si>
    <t>Availability</t>
  </si>
  <si>
    <t>PTO Efficiency</t>
  </si>
  <si>
    <t>Transmission Efficiency</t>
  </si>
  <si>
    <t>Average Absorbed Power</t>
  </si>
  <si>
    <t>Average Electric Power</t>
  </si>
  <si>
    <t>Annual Electric Energy</t>
  </si>
  <si>
    <t>MWh/year</t>
  </si>
  <si>
    <t># of US Households</t>
  </si>
  <si>
    <t>P/V Actual</t>
  </si>
  <si>
    <t>kW/m^3</t>
  </si>
  <si>
    <t>P/V Theoretical Limit</t>
  </si>
  <si>
    <t>Economic Inputs</t>
  </si>
  <si>
    <t>Fixed Charge Rate</t>
  </si>
  <si>
    <t>Construction Financing Rate</t>
  </si>
  <si>
    <t>Insurance Rate</t>
  </si>
  <si>
    <t>of Capex / year</t>
  </si>
  <si>
    <t>O&amp;M</t>
  </si>
  <si>
    <t>CAPEX</t>
  </si>
  <si>
    <t>Cost</t>
  </si>
  <si>
    <t>Economics</t>
  </si>
  <si>
    <t>$/Farm</t>
  </si>
  <si>
    <t>$/WEC</t>
  </si>
  <si>
    <t>$/kW</t>
  </si>
  <si>
    <t>$/MWh</t>
  </si>
  <si>
    <t>in %</t>
  </si>
  <si>
    <t>in % Total</t>
  </si>
  <si>
    <t>Marine Energy Converter (MEC)</t>
  </si>
  <si>
    <t>1.1.1</t>
  </si>
  <si>
    <t>Structural Assembly</t>
  </si>
  <si>
    <t>1.1.2</t>
  </si>
  <si>
    <t>Power Take-Off System (PTO)</t>
  </si>
  <si>
    <t>1.1.3</t>
  </si>
  <si>
    <t xml:space="preserve">Mooring, Foundation, and Sub-Structure </t>
  </si>
  <si>
    <t>Balance of System (BOS)</t>
  </si>
  <si>
    <t>1.2.1</t>
  </si>
  <si>
    <t>Project Development</t>
  </si>
  <si>
    <t>1.2.2</t>
  </si>
  <si>
    <t>Engineering and Management</t>
  </si>
  <si>
    <t>1.2.3</t>
  </si>
  <si>
    <t>Electrical Infrastructure</t>
  </si>
  <si>
    <t>1.2.6</t>
  </si>
  <si>
    <t>Assembly &amp; Installation</t>
  </si>
  <si>
    <t>1.2.6.1</t>
  </si>
  <si>
    <t>Device</t>
  </si>
  <si>
    <t>1.2.6.2</t>
  </si>
  <si>
    <t>Subsea Cables</t>
  </si>
  <si>
    <t xml:space="preserve">Financial Costs </t>
  </si>
  <si>
    <t>1.3.2</t>
  </si>
  <si>
    <t>Insurance During Construction</t>
  </si>
  <si>
    <t>1.3.3</t>
  </si>
  <si>
    <t>Construction Financing Costs</t>
  </si>
  <si>
    <t>Total CAPEX</t>
  </si>
  <si>
    <t>OPEX</t>
  </si>
  <si>
    <t>Operations</t>
  </si>
  <si>
    <t>2.1.1</t>
  </si>
  <si>
    <t>Environmental Monitoring</t>
  </si>
  <si>
    <t>2.1.3</t>
  </si>
  <si>
    <t>Insurance</t>
  </si>
  <si>
    <t>Maintenance</t>
  </si>
  <si>
    <t>Total OPEX</t>
  </si>
  <si>
    <t>Technology LCoE</t>
  </si>
  <si>
    <t>Tables for Plots</t>
  </si>
  <si>
    <t>LCOE Table</t>
  </si>
  <si>
    <t>%</t>
  </si>
  <si>
    <t>LCoE</t>
  </si>
  <si>
    <t>Device Installation</t>
  </si>
  <si>
    <t>Construction Financing and Insurance</t>
  </si>
  <si>
    <t>Annual Maintennce &amp; Repair</t>
  </si>
  <si>
    <t xml:space="preserve"> /MWh</t>
  </si>
  <si>
    <t>Sensitivty to Device Scale</t>
  </si>
  <si>
    <t>Stroke (m)</t>
  </si>
  <si>
    <t>Diameter (m)</t>
  </si>
  <si>
    <t>Height (m)</t>
  </si>
  <si>
    <t>Volume (m^3)</t>
  </si>
  <si>
    <t>Pavg-Mech</t>
  </si>
  <si>
    <t>P/V</t>
  </si>
  <si>
    <t>P/V - Theory</t>
  </si>
  <si>
    <t>LCoE  ($/MWh)</t>
  </si>
  <si>
    <t>P Rated (kW)</t>
  </si>
  <si>
    <t xml:space="preserve">Plant Capacity vs. LCoE </t>
  </si>
  <si>
    <t>Plant Capacity</t>
  </si>
  <si>
    <t>Capex ($/kW)</t>
  </si>
  <si>
    <t>LCoE ($/MWh)</t>
  </si>
  <si>
    <t>Sensitivity to Capacity Factor</t>
  </si>
  <si>
    <t>Sensitivity to FCR</t>
  </si>
  <si>
    <t>FCR</t>
  </si>
  <si>
    <t>Sensitivity to Structural Cost</t>
  </si>
  <si>
    <t>Multiplier</t>
  </si>
  <si>
    <t>Structural ($/kW)</t>
  </si>
  <si>
    <t>Sensitivity to PTO Cost</t>
  </si>
  <si>
    <t>$/kW PTO</t>
  </si>
  <si>
    <t>Sensitivity to Mooring Cost</t>
  </si>
  <si>
    <t>$/kW Mooring</t>
  </si>
  <si>
    <t>Sensitivity to Installation Cost</t>
  </si>
  <si>
    <t>$/kW Installation</t>
  </si>
  <si>
    <t>Sensitivity to O&amp;M Cost</t>
  </si>
  <si>
    <t>O&amp;M % of CAPEX</t>
  </si>
  <si>
    <t>Sensitivity to Insurance Cost</t>
  </si>
  <si>
    <t>LCOE ($/MWh)</t>
  </si>
  <si>
    <t>Sensitivity to PTO Efficiency</t>
  </si>
  <si>
    <t>Sensitivity to Availability</t>
  </si>
  <si>
    <t>Farm Availability</t>
  </si>
  <si>
    <t>Sensitivity to Deployment Site</t>
  </si>
  <si>
    <t>Site #</t>
  </si>
  <si>
    <t>Site Name</t>
  </si>
  <si>
    <t>Humboldt - California</t>
  </si>
  <si>
    <t>PacWave - Oregon</t>
  </si>
  <si>
    <t>WETS - Hawaii</t>
  </si>
  <si>
    <t>BiMEP - Spain</t>
  </si>
  <si>
    <t>EMEC</t>
  </si>
  <si>
    <t>Scottwind (Block 15)</t>
  </si>
  <si>
    <t>Sensitivity to Power Absorption Efficiency</t>
  </si>
  <si>
    <t>Efficiency</t>
  </si>
  <si>
    <t>Sensitivity to Passive Volume Multiplier</t>
  </si>
  <si>
    <t>Sensitivity to Design Pressure</t>
  </si>
  <si>
    <t>Mean Design Pressure (Pa)</t>
  </si>
  <si>
    <t>Relative Improvement</t>
  </si>
  <si>
    <t>Baseline</t>
  </si>
  <si>
    <t>Multi-Absorber Platform</t>
  </si>
  <si>
    <t>Reduce Absorber Volume</t>
  </si>
  <si>
    <t>Manufacturing Innovation</t>
  </si>
  <si>
    <t>Optimal Control</t>
  </si>
  <si>
    <t>Reliability Improvement 4X</t>
  </si>
  <si>
    <t>Reduced Insurance Rates</t>
  </si>
  <si>
    <t>Learning Curve</t>
  </si>
  <si>
    <t>Capacity</t>
  </si>
  <si>
    <t>AWS Actual</t>
  </si>
  <si>
    <t>AWS Improved</t>
  </si>
  <si>
    <t>Upper Theoretical Limits as a function of Absorber Volume for PacWave Site</t>
  </si>
  <si>
    <t>Absorber Volume</t>
  </si>
  <si>
    <t>P/V Linear Damping</t>
  </si>
  <si>
    <t>Steel Weight vs. Pressure</t>
  </si>
  <si>
    <t xml:space="preserve">Pressure </t>
  </si>
  <si>
    <t>Steel Weight</t>
  </si>
  <si>
    <t>kPa</t>
  </si>
  <si>
    <t>SubSystem</t>
  </si>
  <si>
    <t>MTBF</t>
  </si>
  <si>
    <t>PTO</t>
  </si>
  <si>
    <t>Structural</t>
  </si>
  <si>
    <t>Mooring</t>
  </si>
  <si>
    <t>Electrical</t>
  </si>
  <si>
    <t>PTO Cost Comparison</t>
  </si>
  <si>
    <t>Power Conversion Stage</t>
  </si>
  <si>
    <t>Resonance Tuning</t>
  </si>
  <si>
    <t>Low-Speed</t>
  </si>
  <si>
    <t>High-Speed</t>
  </si>
  <si>
    <t>Grid Integration</t>
  </si>
  <si>
    <t>Total</t>
  </si>
  <si>
    <t>Waveswing</t>
  </si>
  <si>
    <t>Active Point Aborber</t>
  </si>
  <si>
    <t>Passive Point Absorber</t>
  </si>
  <si>
    <t>Direct-Drive Analogue</t>
  </si>
  <si>
    <t>MW Class Wind Turbine</t>
  </si>
  <si>
    <t>Cost Equivalents from Wind-Turbine Design</t>
  </si>
  <si>
    <t>CAPEX Cost Breakdown based on ROMAX article</t>
  </si>
  <si>
    <t>https://www.windpowerengineering.com/understanding-costs-for-large-wind-turbine-drivetrains/</t>
  </si>
  <si>
    <t>Rotor Blades</t>
  </si>
  <si>
    <t>Tower</t>
  </si>
  <si>
    <t>Nacelle Components and Balance of Plant</t>
  </si>
  <si>
    <t>Pitch &amp; Yaw Bearings</t>
  </si>
  <si>
    <t>Generator</t>
  </si>
  <si>
    <t>Power Converter</t>
  </si>
  <si>
    <t>Gearbox</t>
  </si>
  <si>
    <t xml:space="preserve">NREL Land-Based Reference Wind Turbine 2.8MW </t>
  </si>
  <si>
    <t>https://www.nrel.gov/docs/fy22osti/81209.pdf</t>
  </si>
  <si>
    <t>Turbine Cost</t>
  </si>
  <si>
    <t>Balance of System</t>
  </si>
  <si>
    <t>Financial Costs</t>
  </si>
  <si>
    <t>Total Capex</t>
  </si>
  <si>
    <t>$/kW installed</t>
  </si>
  <si>
    <t>Opex</t>
  </si>
  <si>
    <t>$/kW-year</t>
  </si>
  <si>
    <t>FCR (real)</t>
  </si>
  <si>
    <t>Net Capacity Factor</t>
  </si>
  <si>
    <t>Computing Representative $/kW for Turbine Components</t>
  </si>
  <si>
    <t>Nacelle Components</t>
  </si>
  <si>
    <t>Balance of Plant</t>
  </si>
  <si>
    <t>Sum</t>
  </si>
  <si>
    <t>Powertrain cost estimate - $/kW Rated</t>
  </si>
  <si>
    <t>Scaling Values to WEC Powertrain</t>
  </si>
  <si>
    <t>Assumptions:</t>
  </si>
  <si>
    <t xml:space="preserve"> - Equivalent Generator can handle 3x rated power as peak</t>
  </si>
  <si>
    <t xml:space="preserve"> - Peak to average power is 10x</t>
  </si>
  <si>
    <t xml:space="preserve"> =&gt; Generator rating needs to be 10/3 times larger</t>
  </si>
  <si>
    <t xml:space="preserve"> =&gt; Power Converter rating needs to handle peak flows resulting in 3x cost</t>
  </si>
  <si>
    <t>NREL 5MW Wind turbine reference design</t>
  </si>
  <si>
    <t>https://www.nrel.gov/docs/fy09osti/38060.pdf</t>
  </si>
  <si>
    <t>Tower Mass</t>
  </si>
  <si>
    <t>mt</t>
  </si>
  <si>
    <t>Nacelle Mass</t>
  </si>
  <si>
    <t>Blades</t>
  </si>
  <si>
    <t>Total Mass</t>
  </si>
  <si>
    <t>Rated Capacity</t>
  </si>
  <si>
    <t>Mass/Capacity</t>
  </si>
  <si>
    <t>t/kW</t>
  </si>
  <si>
    <t>Multipplier</t>
  </si>
  <si>
    <t>Created by</t>
  </si>
  <si>
    <t>Mirko Previsic</t>
  </si>
  <si>
    <t>Company</t>
  </si>
  <si>
    <t>RE Vision Consulting, LLC</t>
  </si>
  <si>
    <t>Contact</t>
  </si>
  <si>
    <t>mirko@re-vision.net</t>
  </si>
  <si>
    <t>Date</t>
  </si>
  <si>
    <t>Disclaimer</t>
  </si>
  <si>
    <t>Height</t>
  </si>
  <si>
    <t>Volume</t>
  </si>
  <si>
    <t>mT</t>
  </si>
  <si>
    <t>Study 1 - Device Trade-Offs - 1-Body WEC</t>
  </si>
  <si>
    <t>Grid Connected</t>
  </si>
  <si>
    <t>Steel Mass</t>
  </si>
  <si>
    <t>M/P (Slow tuned)</t>
  </si>
  <si>
    <t>Device Index</t>
  </si>
  <si>
    <t>Pavg-Upper</t>
  </si>
  <si>
    <t xml:space="preserve">LCoE </t>
  </si>
  <si>
    <t>LCoE - Upper Limit</t>
  </si>
  <si>
    <t>mT/kW</t>
  </si>
  <si>
    <t>LCoE Model for AWS</t>
  </si>
  <si>
    <t>Buoy Height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</si>
</sst>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%"/>
    <numFmt numFmtId="165" formatCode="_(&quot;$&quot;* #,##0_);_(&quot;$&quot;* \(#,##0\);_(&quot;$&quot;* &quot;-&quot;??_);_(@_)"/>
    <numFmt numFmtId="166" formatCode="0.0"/>
    <numFmt numFmtId="167" formatCode="0.000"/>
  </numFmts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89">
    <xf numFmtId="0" fontId="0" fillId="0" borderId="0" xfId="0"/>
    <xf numFmtId="0" fontId="2" fillId="0" borderId="1" xfId="0" applyFont="1" applyBorder="1"/>
    <xf numFmtId="0" fontId="0" fillId="0" borderId="1" xfId="0" applyBorder="1"/>
    <xf numFmtId="1" fontId="0" fillId="0" borderId="1" xfId="0" applyNumberFormat="1" applyBorder="1"/>
    <xf numFmtId="9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/>
    <xf numFmtId="0" fontId="2" fillId="0" borderId="0" xfId="0" applyFont="1"/>
    <xf numFmtId="44" fontId="0" fillId="0" borderId="0" xfId="0" applyNumberFormat="1"/>
    <xf numFmtId="0" fontId="0" fillId="0" borderId="2" xfId="0" applyBorder="1"/>
    <xf numFmtId="0" fontId="0" fillId="0" borderId="3" xfId="0" applyBorder="1"/>
    <xf numFmtId="0" fontId="2" fillId="0" borderId="2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2" fillId="0" borderId="7" xfId="0" applyFont="1" applyBorder="1" applyAlignment="1">
      <alignment horizontal="left"/>
    </xf>
    <xf numFmtId="0" fontId="2" fillId="0" borderId="8" xfId="0" applyFont="1" applyBorder="1"/>
    <xf numFmtId="165" fontId="2" fillId="0" borderId="13" xfId="0" applyNumberFormat="1" applyFont="1" applyBorder="1"/>
    <xf numFmtId="9" fontId="2" fillId="0" borderId="13" xfId="2" applyFont="1" applyBorder="1"/>
    <xf numFmtId="0" fontId="0" fillId="0" borderId="7" xfId="0" applyBorder="1" applyAlignment="1">
      <alignment horizontal="left"/>
    </xf>
    <xf numFmtId="165" fontId="0" fillId="0" borderId="13" xfId="0" applyNumberFormat="1" applyBorder="1"/>
    <xf numFmtId="9" fontId="0" fillId="0" borderId="13" xfId="2" applyFont="1" applyBorder="1"/>
    <xf numFmtId="0" fontId="3" fillId="0" borderId="7" xfId="0" applyFont="1" applyBorder="1" applyAlignment="1">
      <alignment horizontal="left"/>
    </xf>
    <xf numFmtId="0" fontId="3" fillId="0" borderId="8" xfId="0" applyFont="1" applyBorder="1"/>
    <xf numFmtId="9" fontId="1" fillId="0" borderId="13" xfId="2" applyFont="1" applyBorder="1"/>
    <xf numFmtId="0" fontId="0" fillId="0" borderId="9" xfId="0" applyBorder="1" applyAlignment="1">
      <alignment horizontal="left"/>
    </xf>
    <xf numFmtId="9" fontId="0" fillId="0" borderId="0" xfId="2" applyFont="1" applyFill="1" applyBorder="1"/>
    <xf numFmtId="0" fontId="2" fillId="0" borderId="14" xfId="0" applyFont="1" applyBorder="1" applyAlignment="1">
      <alignment horizontal="left"/>
    </xf>
    <xf numFmtId="0" fontId="2" fillId="0" borderId="14" xfId="0" applyFont="1" applyBorder="1"/>
    <xf numFmtId="165" fontId="2" fillId="0" borderId="14" xfId="0" applyNumberFormat="1" applyFont="1" applyBorder="1"/>
    <xf numFmtId="9" fontId="2" fillId="0" borderId="14" xfId="2" applyFont="1" applyBorder="1"/>
    <xf numFmtId="9" fontId="0" fillId="0" borderId="0" xfId="2" applyFont="1" applyBorder="1"/>
    <xf numFmtId="0" fontId="2" fillId="0" borderId="3" xfId="0" applyFont="1" applyBorder="1"/>
    <xf numFmtId="0" fontId="2" fillId="0" borderId="15" xfId="0" applyFont="1" applyBorder="1"/>
    <xf numFmtId="0" fontId="2" fillId="0" borderId="16" xfId="0" applyFont="1" applyBorder="1"/>
    <xf numFmtId="9" fontId="0" fillId="0" borderId="17" xfId="2" applyFont="1" applyFill="1" applyBorder="1"/>
    <xf numFmtId="9" fontId="0" fillId="0" borderId="12" xfId="2" applyFont="1" applyBorder="1"/>
    <xf numFmtId="0" fontId="2" fillId="0" borderId="7" xfId="0" applyFont="1" applyBorder="1" applyAlignment="1">
      <alignment horizontal="right"/>
    </xf>
    <xf numFmtId="0" fontId="0" fillId="0" borderId="7" xfId="0" applyBorder="1" applyAlignment="1">
      <alignment horizontal="right"/>
    </xf>
    <xf numFmtId="0" fontId="2" fillId="0" borderId="9" xfId="0" applyFont="1" applyBorder="1" applyAlignment="1">
      <alignment horizontal="right"/>
    </xf>
    <xf numFmtId="0" fontId="2" fillId="0" borderId="11" xfId="0" applyFont="1" applyBorder="1"/>
    <xf numFmtId="0" fontId="0" fillId="0" borderId="14" xfId="0" applyBorder="1"/>
    <xf numFmtId="9" fontId="2" fillId="0" borderId="14" xfId="0" applyNumberFormat="1" applyFont="1" applyBorder="1"/>
    <xf numFmtId="0" fontId="2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9" fontId="0" fillId="0" borderId="1" xfId="2" applyFont="1" applyBorder="1"/>
    <xf numFmtId="165" fontId="0" fillId="0" borderId="1" xfId="0" applyNumberFormat="1" applyBorder="1"/>
    <xf numFmtId="165" fontId="0" fillId="0" borderId="0" xfId="0" applyNumberFormat="1"/>
    <xf numFmtId="9" fontId="0" fillId="0" borderId="0" xfId="0" applyNumberFormat="1"/>
    <xf numFmtId="1" fontId="0" fillId="2" borderId="1" xfId="0" applyNumberFormat="1" applyFill="1" applyBorder="1"/>
    <xf numFmtId="9" fontId="0" fillId="2" borderId="1" xfId="2" applyFont="1" applyFill="1" applyBorder="1"/>
    <xf numFmtId="1" fontId="0" fillId="2" borderId="0" xfId="0" applyNumberFormat="1" applyFill="1"/>
    <xf numFmtId="9" fontId="0" fillId="2" borderId="0" xfId="2" applyFont="1" applyFill="1" applyBorder="1"/>
    <xf numFmtId="0" fontId="0" fillId="0" borderId="18" xfId="0" applyBorder="1"/>
    <xf numFmtId="0" fontId="0" fillId="0" borderId="19" xfId="0" applyBorder="1"/>
    <xf numFmtId="166" fontId="0" fillId="2" borderId="1" xfId="0" applyNumberFormat="1" applyFill="1" applyBorder="1"/>
    <xf numFmtId="166" fontId="0" fillId="0" borderId="0" xfId="0" applyNumberFormat="1"/>
    <xf numFmtId="1" fontId="0" fillId="2" borderId="1" xfId="2" applyNumberFormat="1" applyFont="1" applyFill="1" applyBorder="1"/>
    <xf numFmtId="164" fontId="0" fillId="2" borderId="1" xfId="2" applyNumberFormat="1" applyFont="1" applyFill="1" applyBorder="1"/>
    <xf numFmtId="2" fontId="0" fillId="2" borderId="1" xfId="2" applyNumberFormat="1" applyFont="1" applyFill="1" applyBorder="1"/>
    <xf numFmtId="1" fontId="0" fillId="0" borderId="0" xfId="0" applyNumberFormat="1"/>
    <xf numFmtId="9" fontId="0" fillId="0" borderId="0" xfId="2" applyFont="1"/>
    <xf numFmtId="166" fontId="0" fillId="0" borderId="1" xfId="0" applyNumberFormat="1" applyBorder="1"/>
    <xf numFmtId="167" fontId="0" fillId="0" borderId="1" xfId="0" applyNumberFormat="1" applyBorder="1"/>
    <xf numFmtId="165" fontId="0" fillId="0" borderId="1" xfId="1" applyNumberFormat="1" applyFont="1" applyBorder="1"/>
    <xf numFmtId="165" fontId="2" fillId="0" borderId="1" xfId="1" applyNumberFormat="1" applyFont="1" applyBorder="1"/>
    <xf numFmtId="165" fontId="0" fillId="0" borderId="0" xfId="1" applyNumberFormat="1" applyFont="1"/>
    <xf numFmtId="0" fontId="4" fillId="0" borderId="0" xfId="3"/>
    <xf numFmtId="10" fontId="0" fillId="0" borderId="0" xfId="0" applyNumberFormat="1"/>
    <xf numFmtId="9" fontId="2" fillId="0" borderId="1" xfId="0" applyNumberFormat="1" applyFont="1" applyBorder="1"/>
    <xf numFmtId="165" fontId="2" fillId="0" borderId="1" xfId="0" applyNumberFormat="1" applyFont="1" applyBorder="1"/>
    <xf numFmtId="9" fontId="2" fillId="0" borderId="0" xfId="0" applyNumberFormat="1" applyFont="1"/>
    <xf numFmtId="165" fontId="2" fillId="0" borderId="0" xfId="0" applyNumberFormat="1" applyFont="1"/>
    <xf numFmtId="14" fontId="0" fillId="0" borderId="0" xfId="0" applyNumberFormat="1" applyAlignment="1">
      <alignment horizontal="left"/>
    </xf>
    <xf numFmtId="0" fontId="0" fillId="3" borderId="1" xfId="0" applyFill="1" applyBorder="1"/>
    <xf numFmtId="0" fontId="0" fillId="2" borderId="1" xfId="0" applyFill="1" applyBorder="1"/>
    <xf numFmtId="2" fontId="0" fillId="0" borderId="0" xfId="0" applyNumberFormat="1"/>
    <xf numFmtId="166" fontId="0" fillId="3" borderId="1" xfId="0" applyNumberFormat="1" applyFill="1" applyBorder="1"/>
    <xf numFmtId="166" fontId="0" fillId="2" borderId="0" xfId="0" applyNumberFormat="1" applyFill="1"/>
    <xf numFmtId="9" fontId="0" fillId="3" borderId="1" xfId="2" applyFont="1" applyFill="1" applyBorder="1"/>
    <xf numFmtId="1" fontId="0" fillId="0" borderId="1" xfId="2" applyNumberFormat="1" applyFont="1" applyBorder="1"/>
    <xf numFmtId="164" fontId="0" fillId="3" borderId="1" xfId="2" applyNumberFormat="1" applyFont="1" applyFill="1" applyBorder="1"/>
    <xf numFmtId="0" fontId="2" fillId="0" borderId="1" xfId="0" applyFont="1" applyBorder="1" applyAlignment="1">
      <alignment horizontal="center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Contribution to LCoE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4591781331799657"/>
          <c:y val="0.19056495984509061"/>
          <c:w val="0.45772498335678774"/>
          <c:h val="0.59301327279882643"/>
        </c:manualLayout>
      </c:layout>
      <c:doughnutChart>
        <c:varyColors val="1"/>
        <c:ser>
          <c:idx val="0"/>
          <c:order val="0"/>
          <c:tx>
            <c:strRef>
              <c:f>'AWS - Baseline Scenario'!$D$73:$D$82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43-4B4B-AA8F-1D02F1E200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43-4B4B-AA8F-1D02F1E200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143-4B4B-AA8F-1D02F1E200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43-4B4B-AA8F-1D02F1E200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43-4B4B-AA8F-1D02F1E2008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1143-4B4B-AA8F-1D02F1E2008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1143-4B4B-AA8F-1D02F1E2008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1143-4B4B-AA8F-1D02F1E2008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1143-4B4B-AA8F-1D02F1E2008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1143-4B4B-AA8F-1D02F1E200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[5]IO!$D$73:$D$82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'AWS - Baseline Scenario'!$E$73:$E$82</c:f>
              <c:numCache>
                <c:formatCode>0%</c:formatCode>
                <c:ptCount val="10"/>
                <c:pt idx="0">
                  <c:v>0.1591295225120001</c:v>
                </c:pt>
                <c:pt idx="1">
                  <c:v>0.12843300751916875</c:v>
                </c:pt>
                <c:pt idx="2">
                  <c:v>7.7886702326186955E-2</c:v>
                </c:pt>
                <c:pt idx="3">
                  <c:v>6.7972073177199291E-2</c:v>
                </c:pt>
                <c:pt idx="4">
                  <c:v>4.8819039695284731E-3</c:v>
                </c:pt>
                <c:pt idx="5">
                  <c:v>8.8582961148748612E-3</c:v>
                </c:pt>
                <c:pt idx="6">
                  <c:v>4.6115962396595664E-3</c:v>
                </c:pt>
                <c:pt idx="7">
                  <c:v>4.5177310185861803E-2</c:v>
                </c:pt>
                <c:pt idx="8">
                  <c:v>0.21873081441648956</c:v>
                </c:pt>
                <c:pt idx="9">
                  <c:v>0.28431877353903057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143-4B4B-AA8F-1D02F1E2008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PTO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Scenario'!$F$178:$F$187</c:f>
              <c:numCache>
                <c:formatCode>0</c:formatCode>
                <c:ptCount val="10"/>
                <c:pt idx="0">
                  <c:v>0</c:v>
                </c:pt>
                <c:pt idx="1">
                  <c:v>514.04160000000002</c:v>
                </c:pt>
                <c:pt idx="2">
                  <c:v>1028.0833</c:v>
                </c:pt>
                <c:pt idx="3">
                  <c:v>1542.1249</c:v>
                </c:pt>
                <c:pt idx="4">
                  <c:v>2056.1666</c:v>
                </c:pt>
                <c:pt idx="5">
                  <c:v>2570.2082</c:v>
                </c:pt>
                <c:pt idx="6">
                  <c:v>3084.2498000000001</c:v>
                </c:pt>
                <c:pt idx="7">
                  <c:v>3598.2914999999998</c:v>
                </c:pt>
                <c:pt idx="8">
                  <c:v>4112.3330999999998</c:v>
                </c:pt>
                <c:pt idx="9">
                  <c:v>4626.3747999999996</c:v>
                </c:pt>
              </c:numCache>
            </c:numRef>
          </c:xVal>
          <c:yVal>
            <c:numRef>
              <c:f>'AWS - Baseline Scenario'!$G$178:$G$187</c:f>
              <c:numCache>
                <c:formatCode>0</c:formatCode>
                <c:ptCount val="10"/>
                <c:pt idx="0">
                  <c:v>225.0498</c:v>
                </c:pt>
                <c:pt idx="1">
                  <c:v>241.1592</c:v>
                </c:pt>
                <c:pt idx="2">
                  <c:v>257.26859999999999</c:v>
                </c:pt>
                <c:pt idx="3">
                  <c:v>273.37799999999999</c:v>
                </c:pt>
                <c:pt idx="4">
                  <c:v>289.48739999999998</c:v>
                </c:pt>
                <c:pt idx="5">
                  <c:v>305.59679999999997</c:v>
                </c:pt>
                <c:pt idx="6">
                  <c:v>321.70620000000002</c:v>
                </c:pt>
                <c:pt idx="7">
                  <c:v>337.81560000000002</c:v>
                </c:pt>
                <c:pt idx="8">
                  <c:v>353.92500000000001</c:v>
                </c:pt>
                <c:pt idx="9">
                  <c:v>370.03440000000001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33-4596-A5A1-4B2112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PTO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48381452318461"/>
          <c:y val="5.0925925925925923E-2"/>
          <c:w val="0.79865419947506577"/>
          <c:h val="0.74350320793234181"/>
        </c:manualLayout>
      </c:layout>
      <c:scatterChart>
        <c:scatterStyle val="smoothMarker"/>
        <c:varyColors val="0"/>
        <c:ser>
          <c:idx val="0"/>
          <c:order val="0"/>
          <c:tx>
            <c:v>90% Learning Rate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'Performance Related Plots'!$B$44:$B$51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16</c:v>
                </c:pt>
                <c:pt idx="5">
                  <c:v>32</c:v>
                </c:pt>
                <c:pt idx="6">
                  <c:v>64</c:v>
                </c:pt>
                <c:pt idx="7">
                  <c:v>128</c:v>
                </c:pt>
              </c:numCache>
            </c:numRef>
          </c:xVal>
          <c:yVal>
            <c:numRef>
              <c:f>'Performance Related Plots'!$C$44:$C$51</c:f>
              <c:numCache>
                <c:formatCode>0</c:formatCode>
                <c:ptCount val="8"/>
                <c:pt idx="0">
                  <c:v>4985</c:v>
                </c:pt>
                <c:pt idx="1">
                  <c:v>4586.2</c:v>
                </c:pt>
                <c:pt idx="2">
                  <c:v>4219.3040000000001</c:v>
                </c:pt>
                <c:pt idx="3">
                  <c:v>3881.7596800000001</c:v>
                </c:pt>
                <c:pt idx="4">
                  <c:v>3571.2189056000002</c:v>
                </c:pt>
                <c:pt idx="5">
                  <c:v>3285.5213931520002</c:v>
                </c:pt>
                <c:pt idx="6">
                  <c:v>3022.6796816998403</c:v>
                </c:pt>
                <c:pt idx="7">
                  <c:v>2780.8653071638532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48-4C4A-8953-B0975FD550E2}"/>
            </c:ext>
          </c:extLst>
        </c:ser>
        <c:ser>
          <c:idx val="1"/>
          <c:order val="1"/>
          <c:tx>
            <c:v>85% Learning Rate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'Performance Related Plots'!$B$44:$B$51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16</c:v>
                </c:pt>
                <c:pt idx="5">
                  <c:v>32</c:v>
                </c:pt>
                <c:pt idx="6">
                  <c:v>64</c:v>
                </c:pt>
                <c:pt idx="7">
                  <c:v>128</c:v>
                </c:pt>
              </c:numCache>
            </c:numRef>
          </c:xVal>
          <c:yVal>
            <c:numRef>
              <c:f>'[4]1.1.1'!$O$70:$O$77</c:f>
              <c:numCache>
                <c:formatCode>General</c:formatCode>
                <c:ptCount val="8"/>
                <c:pt idx="0">
                  <c:v>9000</c:v>
                </c:pt>
                <c:pt idx="1">
                  <c:v>7605</c:v>
                </c:pt>
                <c:pt idx="2">
                  <c:v>6426.2249999999995</c:v>
                </c:pt>
                <c:pt idx="3">
                  <c:v>5430.1601249999994</c:v>
                </c:pt>
                <c:pt idx="4">
                  <c:v>4588.4853056249995</c:v>
                </c:pt>
                <c:pt idx="5">
                  <c:v>3877.2700832531245</c:v>
                </c:pt>
                <c:pt idx="6">
                  <c:v>3276.2932203488899</c:v>
                </c:pt>
                <c:pt idx="7">
                  <c:v>2768.467771194812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48-4C4A-8953-B0975FD55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180944"/>
        <c:axId val="265597792"/>
      </c:scatterChart>
      <c:valAx>
        <c:axId val="268180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5597792"/>
        <c:crosses val="autoZero"/>
        <c:crossBetween val="midCat"/>
      </c:valAx>
      <c:valAx>
        <c:axId val="26559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1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36023622047239"/>
          <c:y val="3.7615193934091601E-2"/>
          <c:w val="0.2924730971128609"/>
          <c:h val="0.1562510936132983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0"/>
          <c:order val="0"/>
          <c:tx>
            <c:v>Upper Theoretical Limit</c:v>
          </c:tx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'Performance Related Plots'!$B$5:$B$14</c:f>
              <c:numCache>
                <c:formatCode>0.0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'Performance Related Plots'!$D$5:$D$14</c:f>
              <c:numCache>
                <c:formatCode>0.000</c:formatCode>
                <c:ptCount val="10"/>
                <c:pt idx="0">
                  <c:v>1.120933778031227</c:v>
                </c:pt>
                <c:pt idx="1">
                  <c:v>1.1209337780312274</c:v>
                </c:pt>
                <c:pt idx="2">
                  <c:v>1.1208805311635082</c:v>
                </c:pt>
                <c:pt idx="3">
                  <c:v>1.1191585089214868</c:v>
                </c:pt>
                <c:pt idx="4">
                  <c:v>1.0774813587853977</c:v>
                </c:pt>
                <c:pt idx="5">
                  <c:v>0.95350478874259215</c:v>
                </c:pt>
                <c:pt idx="6">
                  <c:v>0.8108905566343434</c:v>
                </c:pt>
                <c:pt idx="7">
                  <c:v>0.68565970171731427</c:v>
                </c:pt>
                <c:pt idx="8">
                  <c:v>0.42078269940335133</c:v>
                </c:pt>
                <c:pt idx="9">
                  <c:v>0.27393489650638658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69-4D64-9CF0-3413BA99093A}"/>
            </c:ext>
          </c:extLst>
        </c:ser>
        <c:ser>
          <c:idx val="1"/>
          <c:order val="1"/>
          <c:tx>
            <c:v>Linear Damping</c:v>
          </c:tx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'Performance Related Plots'!$B$5:$B$14</c:f>
              <c:numCache>
                <c:formatCode>0.0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'Performance Related Plots'!$C$5:$C$14</c:f>
              <c:numCache>
                <c:formatCode>0.00</c:formatCode>
                <c:ptCount val="10"/>
                <c:pt idx="0">
                  <c:v>1.1330393782907215</c:v>
                </c:pt>
                <c:pt idx="1">
                  <c:v>0.68631648127120159</c:v>
                </c:pt>
                <c:pt idx="2">
                  <c:v>0.48912953716401725</c:v>
                </c:pt>
                <c:pt idx="3">
                  <c:v>0.3607776655320668</c:v>
                </c:pt>
                <c:pt idx="4">
                  <c:v>0.27070208594154782</c:v>
                </c:pt>
                <c:pt idx="5">
                  <c:v>0.21031712719054416</c:v>
                </c:pt>
                <c:pt idx="6">
                  <c:v>0.16697979562100296</c:v>
                </c:pt>
                <c:pt idx="7">
                  <c:v>9.4038507979139804E-2</c:v>
                </c:pt>
                <c:pt idx="8">
                  <c:v>9.3280070115700164E-2</c:v>
                </c:pt>
                <c:pt idx="9">
                  <c:v>6.3805078285458713E-2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69-4D64-9CF0-3413BA99093A}"/>
            </c:ext>
          </c:extLst>
        </c:ser>
        <c:ser>
          <c:idx val="2"/>
          <c:order val="2"/>
          <c:tx>
            <c:v>RPA Baseline</c:v>
          </c:tx>
          <c:spPr>
            <a:ln w="9525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lt1"/>
              </a:solidFill>
              <a:ln w="15875">
                <a:solidFill>
                  <a:schemeClr val="accent3"/>
                </a:solidFill>
                <a:round/>
              </a:ln>
              <a:effectLst/>
            </c:spPr>
          </c:marker>
          <c:xVal>
            <c:numRef>
              <c:f>'Performance Related Plots'!$B$5:$B$14</c:f>
              <c:numCache>
                <c:formatCode>0.0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'Performance Related Plots'!$E$5:$E$14</c:f>
              <c:numCache>
                <c:formatCode>0.000</c:formatCode>
                <c:ptCount val="10"/>
                <c:pt idx="0">
                  <c:v>0.72860695572029754</c:v>
                </c:pt>
                <c:pt idx="1">
                  <c:v>0.72860695572029788</c:v>
                </c:pt>
                <c:pt idx="2">
                  <c:v>0.72857234525628034</c:v>
                </c:pt>
                <c:pt idx="3">
                  <c:v>0.7274530307989665</c:v>
                </c:pt>
                <c:pt idx="4">
                  <c:v>0.70036288321050855</c:v>
                </c:pt>
                <c:pt idx="5">
                  <c:v>0.6197781126826849</c:v>
                </c:pt>
                <c:pt idx="6">
                  <c:v>0.52707886181232322</c:v>
                </c:pt>
                <c:pt idx="7">
                  <c:v>0.44567880611625427</c:v>
                </c:pt>
                <c:pt idx="8">
                  <c:v>0.27350875461217838</c:v>
                </c:pt>
                <c:pt idx="9">
                  <c:v>0.17805768272915129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69-4D64-9CF0-3413BA990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Absorber Volume (m^3)</a:t>
                </a:r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P/V (kW/m^3)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78390426951"/>
          <c:h val="0.12816943808326328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Mooring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Scenario'!$F$191:$F$200</c:f>
              <c:numCache>
                <c:formatCode>0</c:formatCode>
                <c:ptCount val="10"/>
                <c:pt idx="0">
                  <c:v>0</c:v>
                </c:pt>
                <c:pt idx="1">
                  <c:v>311.7346</c:v>
                </c:pt>
                <c:pt idx="2">
                  <c:v>623.46910000000003</c:v>
                </c:pt>
                <c:pt idx="3">
                  <c:v>935.20370000000003</c:v>
                </c:pt>
                <c:pt idx="4">
                  <c:v>1246.9383</c:v>
                </c:pt>
                <c:pt idx="5">
                  <c:v>1558.6728000000001</c:v>
                </c:pt>
                <c:pt idx="6">
                  <c:v>1870.4074000000001</c:v>
                </c:pt>
                <c:pt idx="7">
                  <c:v>2182.1419999999998</c:v>
                </c:pt>
                <c:pt idx="8">
                  <c:v>2493.8764999999999</c:v>
                </c:pt>
                <c:pt idx="9">
                  <c:v>2805.6111000000001</c:v>
                </c:pt>
              </c:numCache>
            </c:numRef>
          </c:xVal>
          <c:yVal>
            <c:numRef>
              <c:f>'AWS - Baseline Scenario'!$G$191:$G$200</c:f>
              <c:numCache>
                <c:formatCode>0</c:formatCode>
                <c:ptCount val="10"/>
                <c:pt idx="0">
                  <c:v>233.69390000000001</c:v>
                </c:pt>
                <c:pt idx="1">
                  <c:v>241.46379999999999</c:v>
                </c:pt>
                <c:pt idx="2">
                  <c:v>249.2337</c:v>
                </c:pt>
                <c:pt idx="3">
                  <c:v>257.00360000000001</c:v>
                </c:pt>
                <c:pt idx="4">
                  <c:v>264.77350000000001</c:v>
                </c:pt>
                <c:pt idx="5">
                  <c:v>272.54340000000002</c:v>
                </c:pt>
                <c:pt idx="6">
                  <c:v>280.31330000000003</c:v>
                </c:pt>
                <c:pt idx="7">
                  <c:v>288.08319999999998</c:v>
                </c:pt>
                <c:pt idx="8">
                  <c:v>295.85309999999998</c:v>
                </c:pt>
                <c:pt idx="9">
                  <c:v>303.62299999999999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EA-4734-A0D1-F2A86EBCC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Mooring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Installation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Scenario'!$F$204:$F$213</c:f>
              <c:numCache>
                <c:formatCode>0</c:formatCode>
                <c:ptCount val="10"/>
                <c:pt idx="0">
                  <c:v>0</c:v>
                </c:pt>
                <c:pt idx="1">
                  <c:v>272.05220000000003</c:v>
                </c:pt>
                <c:pt idx="2">
                  <c:v>544.10429999999997</c:v>
                </c:pt>
                <c:pt idx="3">
                  <c:v>816.15650000000005</c:v>
                </c:pt>
                <c:pt idx="4">
                  <c:v>1088.2085999999999</c:v>
                </c:pt>
                <c:pt idx="5">
                  <c:v>1360.2608</c:v>
                </c:pt>
                <c:pt idx="6">
                  <c:v>1632.3128999999999</c:v>
                </c:pt>
                <c:pt idx="7">
                  <c:v>1904.3651</c:v>
                </c:pt>
                <c:pt idx="8">
                  <c:v>2176.4171999999999</c:v>
                </c:pt>
                <c:pt idx="9">
                  <c:v>2448.4694</c:v>
                </c:pt>
              </c:numCache>
            </c:numRef>
          </c:xVal>
          <c:yVal>
            <c:numRef>
              <c:f>'AWS - Baseline Scenario'!$G$204:$G$213</c:f>
              <c:numCache>
                <c:formatCode>0</c:formatCode>
                <c:ptCount val="10"/>
                <c:pt idx="0">
                  <c:v>246.29660000000001</c:v>
                </c:pt>
                <c:pt idx="1">
                  <c:v>258.15660000000003</c:v>
                </c:pt>
                <c:pt idx="2">
                  <c:v>270.01670000000001</c:v>
                </c:pt>
                <c:pt idx="3">
                  <c:v>281.87670000000003</c:v>
                </c:pt>
                <c:pt idx="4">
                  <c:v>293.73680000000002</c:v>
                </c:pt>
                <c:pt idx="5">
                  <c:v>305.59679999999997</c:v>
                </c:pt>
                <c:pt idx="6">
                  <c:v>317.45690000000002</c:v>
                </c:pt>
                <c:pt idx="7">
                  <c:v>329.31689999999998</c:v>
                </c:pt>
                <c:pt idx="8">
                  <c:v>341.17700000000002</c:v>
                </c:pt>
                <c:pt idx="9">
                  <c:v>353.03699999999998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25-4FC2-B478-A7C05BA79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Installation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O&amp;M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Scenario'!$E$217:$E$226</c:f>
              <c:numCache>
                <c:formatCode>0.0%</c:formatCode>
                <c:ptCount val="1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'AWS - Baseline Scenario'!$F$217:$F$226</c:f>
              <c:numCache>
                <c:formatCode>0</c:formatCode>
                <c:ptCount val="10"/>
                <c:pt idx="0">
                  <c:v>224.23990000000001</c:v>
                </c:pt>
                <c:pt idx="1">
                  <c:v>240.51130000000001</c:v>
                </c:pt>
                <c:pt idx="2">
                  <c:v>256.78269999999998</c:v>
                </c:pt>
                <c:pt idx="3">
                  <c:v>273.05410000000001</c:v>
                </c:pt>
                <c:pt idx="4">
                  <c:v>289.3254</c:v>
                </c:pt>
                <c:pt idx="5">
                  <c:v>305.59679999999997</c:v>
                </c:pt>
                <c:pt idx="6">
                  <c:v>321.8682</c:v>
                </c:pt>
                <c:pt idx="7">
                  <c:v>338.13959999999997</c:v>
                </c:pt>
                <c:pt idx="8">
                  <c:v>354.411</c:v>
                </c:pt>
                <c:pt idx="9">
                  <c:v>370.6823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68-44BE-BDB7-56B93984A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O&amp;M Cost (% of CAPEX)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Insurance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Scenario'!$E$230:$E$239</c:f>
              <c:numCache>
                <c:formatCode>0.00</c:formatCode>
                <c:ptCount val="1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'AWS - Baseline Scenario'!$F$230:$F$239</c:f>
              <c:numCache>
                <c:formatCode>0</c:formatCode>
                <c:ptCount val="10"/>
                <c:pt idx="0">
                  <c:v>248.65979999999999</c:v>
                </c:pt>
                <c:pt idx="1">
                  <c:v>260.04719999999998</c:v>
                </c:pt>
                <c:pt idx="2">
                  <c:v>271.43459999999999</c:v>
                </c:pt>
                <c:pt idx="3">
                  <c:v>282.822</c:v>
                </c:pt>
                <c:pt idx="4">
                  <c:v>294.20940000000002</c:v>
                </c:pt>
                <c:pt idx="5">
                  <c:v>305.59679999999997</c:v>
                </c:pt>
                <c:pt idx="6">
                  <c:v>316.98419999999999</c:v>
                </c:pt>
                <c:pt idx="7">
                  <c:v>328.3716</c:v>
                </c:pt>
                <c:pt idx="8">
                  <c:v>339.75900000000001</c:v>
                </c:pt>
                <c:pt idx="9">
                  <c:v>351.14640000000003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BA-464D-A93E-23F684D4A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O&amp;M Cost Multiplier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PTO Efficiency</a:t>
            </a:r>
          </a:p>
        </c:rich>
      </c:tx>
      <c:layout>
        <c:manualLayout>
          <c:xMode val="edge"/>
          <c:yMode val="edge"/>
          <c:x val="0.28189298619337244"/>
          <c:y val="3.0046951318812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Scenario'!$E$243:$E$252</c:f>
              <c:numCache>
                <c:formatCode>0%</c:formatCode>
                <c:ptCount val="10"/>
                <c:pt idx="0">
                  <c:v>0.55000000000000004</c:v>
                </c:pt>
                <c:pt idx="1">
                  <c:v>0.6</c:v>
                </c:pt>
                <c:pt idx="2">
                  <c:v>0.65</c:v>
                </c:pt>
                <c:pt idx="3">
                  <c:v>0.7</c:v>
                </c:pt>
                <c:pt idx="4">
                  <c:v>0.75</c:v>
                </c:pt>
                <c:pt idx="5">
                  <c:v>0.8</c:v>
                </c:pt>
                <c:pt idx="6">
                  <c:v>0.85</c:v>
                </c:pt>
                <c:pt idx="7">
                  <c:v>0.9</c:v>
                </c:pt>
                <c:pt idx="8">
                  <c:v>0.94999999999999896</c:v>
                </c:pt>
                <c:pt idx="9">
                  <c:v>0.999999999999999</c:v>
                </c:pt>
              </c:numCache>
            </c:numRef>
          </c:xVal>
          <c:yVal>
            <c:numRef>
              <c:f>'AWS - Baseline Scenario'!$F$243:$F$252</c:f>
              <c:numCache>
                <c:formatCode>0</c:formatCode>
                <c:ptCount val="10"/>
                <c:pt idx="0">
                  <c:v>405.59629999999999</c:v>
                </c:pt>
                <c:pt idx="1">
                  <c:v>378.94659999999999</c:v>
                </c:pt>
                <c:pt idx="2">
                  <c:v>356.38760000000002</c:v>
                </c:pt>
                <c:pt idx="3">
                  <c:v>337.04849999999999</c:v>
                </c:pt>
                <c:pt idx="4">
                  <c:v>320.2801</c:v>
                </c:pt>
                <c:pt idx="5">
                  <c:v>305.59679999999997</c:v>
                </c:pt>
                <c:pt idx="6">
                  <c:v>292.63440000000003</c:v>
                </c:pt>
                <c:pt idx="7">
                  <c:v>281.1189</c:v>
                </c:pt>
                <c:pt idx="8">
                  <c:v>270.81150000000002</c:v>
                </c:pt>
                <c:pt idx="9">
                  <c:v>261.48020000000002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3B-4901-8F92-4DE65686E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PTO 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Plant Availability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Scenario'!$E$256:$E$265</c:f>
              <c:numCache>
                <c:formatCode>0%</c:formatCode>
                <c:ptCount val="10"/>
                <c:pt idx="0">
                  <c:v>0.64</c:v>
                </c:pt>
                <c:pt idx="1">
                  <c:v>0.68</c:v>
                </c:pt>
                <c:pt idx="2">
                  <c:v>0.72</c:v>
                </c:pt>
                <c:pt idx="3">
                  <c:v>0.76</c:v>
                </c:pt>
                <c:pt idx="4">
                  <c:v>0.8</c:v>
                </c:pt>
                <c:pt idx="5">
                  <c:v>0.84</c:v>
                </c:pt>
                <c:pt idx="6">
                  <c:v>0.88</c:v>
                </c:pt>
                <c:pt idx="7">
                  <c:v>0.92</c:v>
                </c:pt>
                <c:pt idx="8">
                  <c:v>0.96</c:v>
                </c:pt>
                <c:pt idx="9">
                  <c:v>1</c:v>
                </c:pt>
              </c:numCache>
            </c:numRef>
          </c:xVal>
          <c:yVal>
            <c:numRef>
              <c:f>'AWS - Baseline Scenario'!$F$256:$F$265</c:f>
              <c:numCache>
                <c:formatCode>0</c:formatCode>
                <c:ptCount val="10"/>
                <c:pt idx="0">
                  <c:v>453.62029999999999</c:v>
                </c:pt>
                <c:pt idx="1">
                  <c:v>426.93669999999997</c:v>
                </c:pt>
                <c:pt idx="2">
                  <c:v>403.21800000000002</c:v>
                </c:pt>
                <c:pt idx="3">
                  <c:v>381.99599999999998</c:v>
                </c:pt>
                <c:pt idx="4">
                  <c:v>362.89620000000002</c:v>
                </c:pt>
                <c:pt idx="5">
                  <c:v>345.61540000000002</c:v>
                </c:pt>
                <c:pt idx="6">
                  <c:v>329.90570000000002</c:v>
                </c:pt>
                <c:pt idx="7">
                  <c:v>315.56189999999998</c:v>
                </c:pt>
                <c:pt idx="8">
                  <c:v>302.4135</c:v>
                </c:pt>
                <c:pt idx="9">
                  <c:v>290.31700000000001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AD-4FBE-9344-AB3AC0B7E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Availability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Device Volume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'AWS - Baseline Scenario'!$H$91:$H$120</c:f>
              <c:numCache>
                <c:formatCode>0</c:formatCode>
                <c:ptCount val="30"/>
                <c:pt idx="0">
                  <c:v>98.174770424681043</c:v>
                </c:pt>
                <c:pt idx="1">
                  <c:v>141.37166941154069</c:v>
                </c:pt>
                <c:pt idx="2">
                  <c:v>192.42255003237483</c:v>
                </c:pt>
                <c:pt idx="3">
                  <c:v>251.32741228718345</c:v>
                </c:pt>
                <c:pt idx="4">
                  <c:v>318.08625617596653</c:v>
                </c:pt>
                <c:pt idx="5">
                  <c:v>392.69908169872417</c:v>
                </c:pt>
                <c:pt idx="6">
                  <c:v>475.16588885545622</c:v>
                </c:pt>
                <c:pt idx="7">
                  <c:v>565.48667764616278</c:v>
                </c:pt>
                <c:pt idx="8">
                  <c:v>663.66144807084379</c:v>
                </c:pt>
                <c:pt idx="9">
                  <c:v>769.69020012949932</c:v>
                </c:pt>
                <c:pt idx="10">
                  <c:v>883.57293382212924</c:v>
                </c:pt>
                <c:pt idx="11">
                  <c:v>1005.3096491487338</c:v>
                </c:pt>
                <c:pt idx="12">
                  <c:v>1134.9003461093127</c:v>
                </c:pt>
                <c:pt idx="13">
                  <c:v>1272.3450247038661</c:v>
                </c:pt>
                <c:pt idx="14">
                  <c:v>1417.6436849323941</c:v>
                </c:pt>
                <c:pt idx="15">
                  <c:v>1570.7963267948967</c:v>
                </c:pt>
                <c:pt idx="16">
                  <c:v>1731.8029502913735</c:v>
                </c:pt>
                <c:pt idx="17">
                  <c:v>1900.6635554218249</c:v>
                </c:pt>
                <c:pt idx="18">
                  <c:v>2077.3781421862504</c:v>
                </c:pt>
                <c:pt idx="19">
                  <c:v>2261.9467105846511</c:v>
                </c:pt>
                <c:pt idx="20">
                  <c:v>2454.3692606170262</c:v>
                </c:pt>
                <c:pt idx="21">
                  <c:v>2654.6457922833752</c:v>
                </c:pt>
                <c:pt idx="22">
                  <c:v>2862.7763055836986</c:v>
                </c:pt>
                <c:pt idx="23">
                  <c:v>3078.7608005179973</c:v>
                </c:pt>
                <c:pt idx="24">
                  <c:v>3302.5992770862699</c:v>
                </c:pt>
                <c:pt idx="25">
                  <c:v>3534.291735288517</c:v>
                </c:pt>
                <c:pt idx="26">
                  <c:v>3773.8381751247389</c:v>
                </c:pt>
                <c:pt idx="27">
                  <c:v>4021.2385965949352</c:v>
                </c:pt>
                <c:pt idx="28">
                  <c:v>4276.4929996991059</c:v>
                </c:pt>
                <c:pt idx="29">
                  <c:v>4539.601384437251</c:v>
                </c:pt>
              </c:numCache>
            </c:numRef>
          </c:xVal>
          <c:yVal>
            <c:numRef>
              <c:f>'AWS - Baseline Scenario'!$L$91:$L$120</c:f>
              <c:numCache>
                <c:formatCode>0</c:formatCode>
                <c:ptCount val="30"/>
                <c:pt idx="0">
                  <c:v>451.59899999999999</c:v>
                </c:pt>
                <c:pt idx="1">
                  <c:v>371.60149999999999</c:v>
                </c:pt>
                <c:pt idx="2">
                  <c:v>348.02940000000001</c:v>
                </c:pt>
                <c:pt idx="3">
                  <c:v>317.95339999999999</c:v>
                </c:pt>
                <c:pt idx="4">
                  <c:v>300.39620000000002</c:v>
                </c:pt>
                <c:pt idx="5">
                  <c:v>302.78719999999998</c:v>
                </c:pt>
                <c:pt idx="6">
                  <c:v>297.33960000000002</c:v>
                </c:pt>
                <c:pt idx="7">
                  <c:v>305.59679999999997</c:v>
                </c:pt>
                <c:pt idx="8">
                  <c:v>308.0496</c:v>
                </c:pt>
                <c:pt idx="9">
                  <c:v>324.64100000000002</c:v>
                </c:pt>
                <c:pt idx="10">
                  <c:v>344.02629999999999</c:v>
                </c:pt>
                <c:pt idx="11">
                  <c:v>359.29320000000001</c:v>
                </c:pt>
                <c:pt idx="12">
                  <c:v>385.8039</c:v>
                </c:pt>
                <c:pt idx="13">
                  <c:v>415.85270000000003</c:v>
                </c:pt>
                <c:pt idx="14">
                  <c:v>447.27159999999998</c:v>
                </c:pt>
                <c:pt idx="15">
                  <c:v>473.3218</c:v>
                </c:pt>
                <c:pt idx="16">
                  <c:v>508.41649999999998</c:v>
                </c:pt>
                <c:pt idx="17">
                  <c:v>544.84799999999996</c:v>
                </c:pt>
                <c:pt idx="18">
                  <c:v>582.62440000000004</c:v>
                </c:pt>
                <c:pt idx="19">
                  <c:v>621.74659999999994</c:v>
                </c:pt>
                <c:pt idx="20">
                  <c:v>662.20699999999999</c:v>
                </c:pt>
                <c:pt idx="21">
                  <c:v>711.58109999999999</c:v>
                </c:pt>
                <c:pt idx="22">
                  <c:v>754.74350000000004</c:v>
                </c:pt>
                <c:pt idx="23">
                  <c:v>799.25900000000001</c:v>
                </c:pt>
                <c:pt idx="24">
                  <c:v>845.11789999999996</c:v>
                </c:pt>
                <c:pt idx="25">
                  <c:v>899.89290000000005</c:v>
                </c:pt>
                <c:pt idx="26">
                  <c:v>948.43849999999998</c:v>
                </c:pt>
                <c:pt idx="27">
                  <c:v>998.32749999999999</c:v>
                </c:pt>
                <c:pt idx="28">
                  <c:v>1057.1325999999999</c:v>
                </c:pt>
                <c:pt idx="29">
                  <c:v>1109.7084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CE-4AE6-8502-5DDF12CC7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Floater</a:t>
                </a:r>
                <a:r>
                  <a:rPr lang="en-US" baseline="0"/>
                  <a:t> Active Volume </a:t>
                </a:r>
                <a:r>
                  <a:rPr lang="en-US"/>
                  <a:t>(m^3)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Structural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Scenario'!$E$165:$E$174</c:f>
              <c:numCache>
                <c:formatCode>0.0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'AWS - Baseline Scenario'!$G$165:$G$174</c:f>
              <c:numCache>
                <c:formatCode>0.0</c:formatCode>
                <c:ptCount val="10"/>
                <c:pt idx="0">
                  <c:v>233.3415</c:v>
                </c:pt>
                <c:pt idx="1">
                  <c:v>241.3699</c:v>
                </c:pt>
                <c:pt idx="2">
                  <c:v>257.42660000000001</c:v>
                </c:pt>
                <c:pt idx="3">
                  <c:v>273.48340000000002</c:v>
                </c:pt>
                <c:pt idx="4">
                  <c:v>289.5401</c:v>
                </c:pt>
                <c:pt idx="5">
                  <c:v>305.59679999999997</c:v>
                </c:pt>
                <c:pt idx="6">
                  <c:v>321.65359999999998</c:v>
                </c:pt>
                <c:pt idx="7">
                  <c:v>337.71030000000002</c:v>
                </c:pt>
                <c:pt idx="8">
                  <c:v>353.767</c:v>
                </c:pt>
                <c:pt idx="9">
                  <c:v>369.82380000000001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48-4497-B3DB-1C5AC128E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Structural</a:t>
                </a:r>
                <a:r>
                  <a:rPr lang="en-US" baseline="0"/>
                  <a:t> Cost Multiplier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PTO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Scenario'!$E$178:$E$187</c:f>
              <c:numCache>
                <c:formatCode>0.0</c:formatCode>
                <c:ptCount val="1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'AWS - Baseline Scenario'!$G$178:$G$187</c:f>
              <c:numCache>
                <c:formatCode>0</c:formatCode>
                <c:ptCount val="10"/>
                <c:pt idx="0">
                  <c:v>225.0498</c:v>
                </c:pt>
                <c:pt idx="1">
                  <c:v>241.1592</c:v>
                </c:pt>
                <c:pt idx="2">
                  <c:v>257.26859999999999</c:v>
                </c:pt>
                <c:pt idx="3">
                  <c:v>273.37799999999999</c:v>
                </c:pt>
                <c:pt idx="4">
                  <c:v>289.48739999999998</c:v>
                </c:pt>
                <c:pt idx="5">
                  <c:v>305.59679999999997</c:v>
                </c:pt>
                <c:pt idx="6">
                  <c:v>321.70620000000002</c:v>
                </c:pt>
                <c:pt idx="7">
                  <c:v>337.81560000000002</c:v>
                </c:pt>
                <c:pt idx="8">
                  <c:v>353.92500000000001</c:v>
                </c:pt>
                <c:pt idx="9">
                  <c:v>370.03440000000001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CB-441B-8472-5355D101F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PTO Cost Multiplier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Breakdown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4591781331799657"/>
          <c:y val="0.19056495984509061"/>
          <c:w val="0.45772498335678774"/>
          <c:h val="0.59301327279882643"/>
        </c:manualLayout>
      </c:layout>
      <c:doughnutChart>
        <c:varyColors val="1"/>
        <c:ser>
          <c:idx val="0"/>
          <c:order val="0"/>
          <c:tx>
            <c:strRef>
              <c:f>'AWS - Baseline Scenario'!$I$73:$I$80</c:f>
              <c:strCache>
                <c:ptCount val="8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44-43CF-97CE-06626DAA36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944-43CF-97CE-06626DAA36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944-43CF-97CE-06626DAA36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944-43CF-97CE-06626DAA36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944-43CF-97CE-06626DAA368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944-43CF-97CE-06626DAA368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944-43CF-97CE-06626DAA368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944-43CF-97CE-06626DAA36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[5]IO!$D$73:$D$82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'AWS - Baseline Scenario'!$J$73:$J$80</c:f>
              <c:numCache>
                <c:formatCode>0%</c:formatCode>
                <c:ptCount val="8"/>
                <c:pt idx="0">
                  <c:v>0.32021207479702651</c:v>
                </c:pt>
                <c:pt idx="1">
                  <c:v>0.25844230008943692</c:v>
                </c:pt>
                <c:pt idx="2">
                  <c:v>0.1567293243721381</c:v>
                </c:pt>
                <c:pt idx="3">
                  <c:v>0.13677838176561452</c:v>
                </c:pt>
                <c:pt idx="4">
                  <c:v>9.8237245632699383E-3</c:v>
                </c:pt>
                <c:pt idx="5">
                  <c:v>1.7825311942958999E-2</c:v>
                </c:pt>
                <c:pt idx="6">
                  <c:v>9.2797915604641932E-3</c:v>
                </c:pt>
                <c:pt idx="7">
                  <c:v>9.0909090909090925E-2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944-43CF-97CE-06626DAA368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Mooring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Scenario'!$E$191:$E$200</c:f>
              <c:numCache>
                <c:formatCode>0.0</c:formatCode>
                <c:ptCount val="1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'AWS - Baseline Scenario'!$G$191:$G$200</c:f>
              <c:numCache>
                <c:formatCode>0</c:formatCode>
                <c:ptCount val="10"/>
                <c:pt idx="0">
                  <c:v>233.69390000000001</c:v>
                </c:pt>
                <c:pt idx="1">
                  <c:v>241.46379999999999</c:v>
                </c:pt>
                <c:pt idx="2">
                  <c:v>249.2337</c:v>
                </c:pt>
                <c:pt idx="3">
                  <c:v>257.00360000000001</c:v>
                </c:pt>
                <c:pt idx="4">
                  <c:v>264.77350000000001</c:v>
                </c:pt>
                <c:pt idx="5">
                  <c:v>272.54340000000002</c:v>
                </c:pt>
                <c:pt idx="6">
                  <c:v>280.31330000000003</c:v>
                </c:pt>
                <c:pt idx="7">
                  <c:v>288.08319999999998</c:v>
                </c:pt>
                <c:pt idx="8">
                  <c:v>295.85309999999998</c:v>
                </c:pt>
                <c:pt idx="9">
                  <c:v>303.62299999999999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2C-46C9-875D-2219AB5EA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Mooring Cost Multiplier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Installation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Scenario'!$E$204:$E$213</c:f>
              <c:numCache>
                <c:formatCode>0.0</c:formatCode>
                <c:ptCount val="1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'AWS - Baseline Scenario'!$G$204:$G$213</c:f>
              <c:numCache>
                <c:formatCode>0</c:formatCode>
                <c:ptCount val="10"/>
                <c:pt idx="0">
                  <c:v>246.29660000000001</c:v>
                </c:pt>
                <c:pt idx="1">
                  <c:v>258.15660000000003</c:v>
                </c:pt>
                <c:pt idx="2">
                  <c:v>270.01670000000001</c:v>
                </c:pt>
                <c:pt idx="3">
                  <c:v>281.87670000000003</c:v>
                </c:pt>
                <c:pt idx="4">
                  <c:v>293.73680000000002</c:v>
                </c:pt>
                <c:pt idx="5">
                  <c:v>305.59679999999997</c:v>
                </c:pt>
                <c:pt idx="6">
                  <c:v>317.45690000000002</c:v>
                </c:pt>
                <c:pt idx="7">
                  <c:v>329.31689999999998</c:v>
                </c:pt>
                <c:pt idx="8">
                  <c:v>341.17700000000002</c:v>
                </c:pt>
                <c:pt idx="9">
                  <c:v>353.03699999999998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6-4A71-8734-E60260F1F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Installation Cost Multiplier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Wave Resource Location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'AWS - Baseline Scenario'!$F$269:$F$274</c:f>
              <c:strCache>
                <c:ptCount val="6"/>
                <c:pt idx="0">
                  <c:v>Humboldt - California</c:v>
                </c:pt>
                <c:pt idx="1">
                  <c:v>PacWave - Oregon</c:v>
                </c:pt>
                <c:pt idx="2">
                  <c:v>WETS - Hawaii</c:v>
                </c:pt>
                <c:pt idx="3">
                  <c:v>BiMEP - Spain</c:v>
                </c:pt>
                <c:pt idx="4">
                  <c:v>EMEC</c:v>
                </c:pt>
                <c:pt idx="5">
                  <c:v>Scottwind (Block 15)</c:v>
                </c:pt>
              </c:strCache>
            </c:strRef>
          </c:cat>
          <c:val>
            <c:numRef>
              <c:f>'AWS - Baseline Scenario'!$G$269:$G$274</c:f>
              <c:numCache>
                <c:formatCode>0.00</c:formatCode>
                <c:ptCount val="6"/>
                <c:pt idx="0">
                  <c:v>305.59679999999997</c:v>
                </c:pt>
                <c:pt idx="1">
                  <c:v>289.33890000000002</c:v>
                </c:pt>
                <c:pt idx="2">
                  <c:v>534.61720000000003</c:v>
                </c:pt>
                <c:pt idx="3">
                  <c:v>984.00800000000004</c:v>
                </c:pt>
                <c:pt idx="4">
                  <c:v>872.94740000000002</c:v>
                </c:pt>
                <c:pt idx="5">
                  <c:v>250.57169999999999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A-440D-BDC0-5A2427919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4602447"/>
        <c:axId val="272372304"/>
      </c:barChart>
      <c:catAx>
        <c:axId val="68460244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 Resource Location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372304"/>
        <c:crosses val="autoZero"/>
        <c:auto val="1"/>
        <c:lblAlgn val="ctr"/>
        <c:lblOffset val="100"/>
        <c:noMultiLvlLbl val="0"/>
      </c:catAx>
      <c:valAx>
        <c:axId val="27237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602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Device Diameter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'AWS - Baseline Scenario'!$F$91:$F$120</c:f>
              <c:numCache>
                <c:formatCode>0</c:formatCode>
                <c:ptCount val="3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</c:numCache>
            </c:numRef>
          </c:xVal>
          <c:yVal>
            <c:numRef>
              <c:f>'AWS - Baseline Scenario'!$L$91:$L$120</c:f>
              <c:numCache>
                <c:formatCode>0</c:formatCode>
                <c:ptCount val="30"/>
                <c:pt idx="0">
                  <c:v>451.59899999999999</c:v>
                </c:pt>
                <c:pt idx="1">
                  <c:v>371.60149999999999</c:v>
                </c:pt>
                <c:pt idx="2">
                  <c:v>348.02940000000001</c:v>
                </c:pt>
                <c:pt idx="3">
                  <c:v>317.95339999999999</c:v>
                </c:pt>
                <c:pt idx="4">
                  <c:v>300.39620000000002</c:v>
                </c:pt>
                <c:pt idx="5">
                  <c:v>302.78719999999998</c:v>
                </c:pt>
                <c:pt idx="6">
                  <c:v>297.33960000000002</c:v>
                </c:pt>
                <c:pt idx="7">
                  <c:v>305.59679999999997</c:v>
                </c:pt>
                <c:pt idx="8">
                  <c:v>308.0496</c:v>
                </c:pt>
                <c:pt idx="9">
                  <c:v>324.64100000000002</c:v>
                </c:pt>
                <c:pt idx="10">
                  <c:v>344.02629999999999</c:v>
                </c:pt>
                <c:pt idx="11">
                  <c:v>359.29320000000001</c:v>
                </c:pt>
                <c:pt idx="12">
                  <c:v>385.8039</c:v>
                </c:pt>
                <c:pt idx="13">
                  <c:v>415.85270000000003</c:v>
                </c:pt>
                <c:pt idx="14">
                  <c:v>447.27159999999998</c:v>
                </c:pt>
                <c:pt idx="15">
                  <c:v>473.3218</c:v>
                </c:pt>
                <c:pt idx="16">
                  <c:v>508.41649999999998</c:v>
                </c:pt>
                <c:pt idx="17">
                  <c:v>544.84799999999996</c:v>
                </c:pt>
                <c:pt idx="18">
                  <c:v>582.62440000000004</c:v>
                </c:pt>
                <c:pt idx="19">
                  <c:v>621.74659999999994</c:v>
                </c:pt>
                <c:pt idx="20">
                  <c:v>662.20699999999999</c:v>
                </c:pt>
                <c:pt idx="21">
                  <c:v>711.58109999999999</c:v>
                </c:pt>
                <c:pt idx="22">
                  <c:v>754.74350000000004</c:v>
                </c:pt>
                <c:pt idx="23">
                  <c:v>799.25900000000001</c:v>
                </c:pt>
                <c:pt idx="24">
                  <c:v>845.11789999999996</c:v>
                </c:pt>
                <c:pt idx="25">
                  <c:v>899.89290000000005</c:v>
                </c:pt>
                <c:pt idx="26">
                  <c:v>948.43849999999998</c:v>
                </c:pt>
                <c:pt idx="27">
                  <c:v>998.32749999999999</c:v>
                </c:pt>
                <c:pt idx="28">
                  <c:v>1057.1325999999999</c:v>
                </c:pt>
                <c:pt idx="29">
                  <c:v>1109.7084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5D-4BD9-B36F-57E0D351E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Floater</a:t>
                </a:r>
                <a:r>
                  <a:rPr lang="en-US" baseline="0"/>
                  <a:t> Diameter </a:t>
                </a:r>
                <a:r>
                  <a:rPr lang="en-US"/>
                  <a:t>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Power Absorption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Scenario'!$E$282:$E$291</c:f>
              <c:numCache>
                <c:formatCode>0.00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</c:numCache>
            </c:numRef>
          </c:xVal>
          <c:yVal>
            <c:numRef>
              <c:f>'AWS - Baseline Scenario'!$G$282:$G$291</c:f>
              <c:numCache>
                <c:formatCode>0</c:formatCode>
                <c:ptCount val="10"/>
                <c:pt idx="0">
                  <c:v>1511.4866999999999</c:v>
                </c:pt>
                <c:pt idx="1">
                  <c:v>799.75239999999997</c:v>
                </c:pt>
                <c:pt idx="2">
                  <c:v>562.04259999999999</c:v>
                </c:pt>
                <c:pt idx="3">
                  <c:v>443.1986</c:v>
                </c:pt>
                <c:pt idx="4">
                  <c:v>371.61559999999997</c:v>
                </c:pt>
                <c:pt idx="5">
                  <c:v>323.94839999999999</c:v>
                </c:pt>
                <c:pt idx="6">
                  <c:v>289.85660000000001</c:v>
                </c:pt>
                <c:pt idx="7">
                  <c:v>264.23820000000001</c:v>
                </c:pt>
                <c:pt idx="8">
                  <c:v>244.3117</c:v>
                </c:pt>
                <c:pt idx="9">
                  <c:v>228.35499999999999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FF-4EF1-A75A-FC48AACFC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Power Absorption Efficiency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Passive Volume Multiplier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Scenario'!$E$295:$E$304</c:f>
              <c:numCache>
                <c:formatCode>0.00</c:formatCode>
                <c:ptCount val="10"/>
                <c:pt idx="0">
                  <c:v>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</c:numCache>
            </c:numRef>
          </c:xVal>
          <c:yVal>
            <c:numRef>
              <c:f>'AWS - Baseline Scenario'!$G$295:$G$304</c:f>
              <c:numCache>
                <c:formatCode>0</c:formatCode>
                <c:ptCount val="10"/>
                <c:pt idx="0">
                  <c:v>210.30770000000001</c:v>
                </c:pt>
                <c:pt idx="1">
                  <c:v>227.51329999999999</c:v>
                </c:pt>
                <c:pt idx="2">
                  <c:v>254.08099999999999</c:v>
                </c:pt>
                <c:pt idx="3">
                  <c:v>271.28660000000002</c:v>
                </c:pt>
                <c:pt idx="4">
                  <c:v>297.85430000000002</c:v>
                </c:pt>
                <c:pt idx="5">
                  <c:v>315.05990000000003</c:v>
                </c:pt>
                <c:pt idx="6">
                  <c:v>332.26549999999997</c:v>
                </c:pt>
                <c:pt idx="7">
                  <c:v>358.83319999999998</c:v>
                </c:pt>
                <c:pt idx="8">
                  <c:v>376.03879999999998</c:v>
                </c:pt>
                <c:pt idx="9">
                  <c:v>402.60649999999998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FE-44A8-8556-6CF4ABF09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Passive Volume Multiplier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Design Pressure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Scenario'!$E$308:$E$317</c:f>
              <c:numCache>
                <c:formatCode>0</c:formatCode>
                <c:ptCount val="10"/>
                <c:pt idx="0">
                  <c:v>10000</c:v>
                </c:pt>
                <c:pt idx="1">
                  <c:v>20000</c:v>
                </c:pt>
                <c:pt idx="2">
                  <c:v>30000</c:v>
                </c:pt>
                <c:pt idx="3">
                  <c:v>40000</c:v>
                </c:pt>
                <c:pt idx="4">
                  <c:v>50000</c:v>
                </c:pt>
                <c:pt idx="5">
                  <c:v>60000</c:v>
                </c:pt>
                <c:pt idx="6">
                  <c:v>70000</c:v>
                </c:pt>
                <c:pt idx="7">
                  <c:v>80000</c:v>
                </c:pt>
                <c:pt idx="8">
                  <c:v>90000</c:v>
                </c:pt>
                <c:pt idx="9">
                  <c:v>100000</c:v>
                </c:pt>
              </c:numCache>
            </c:numRef>
          </c:xVal>
          <c:yVal>
            <c:numRef>
              <c:f>'AWS - Baseline Scenario'!$G$308:$G$317</c:f>
              <c:numCache>
                <c:formatCode>0</c:formatCode>
                <c:ptCount val="10"/>
                <c:pt idx="0">
                  <c:v>274.57170000000002</c:v>
                </c:pt>
                <c:pt idx="1">
                  <c:v>280.77670000000001</c:v>
                </c:pt>
                <c:pt idx="2">
                  <c:v>286.98180000000002</c:v>
                </c:pt>
                <c:pt idx="3">
                  <c:v>293.18680000000001</c:v>
                </c:pt>
                <c:pt idx="4">
                  <c:v>299.39179999999999</c:v>
                </c:pt>
                <c:pt idx="5">
                  <c:v>305.59679999999997</c:v>
                </c:pt>
                <c:pt idx="6">
                  <c:v>311.80180000000001</c:v>
                </c:pt>
                <c:pt idx="7">
                  <c:v>318.00689999999997</c:v>
                </c:pt>
                <c:pt idx="8">
                  <c:v>324.21190000000001</c:v>
                </c:pt>
                <c:pt idx="9">
                  <c:v>330.4169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D8-45B9-BA47-BEC289F36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Design</a:t>
                </a:r>
                <a:r>
                  <a:rPr lang="en-US" baseline="0"/>
                  <a:t> Pressure (Pa)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Contribution to LCoE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4591781331799657"/>
          <c:y val="0.19056495984509061"/>
          <c:w val="0.45772498335678774"/>
          <c:h val="0.59301327279882643"/>
        </c:manualLayout>
      </c:layout>
      <c:doughnutChart>
        <c:varyColors val="1"/>
        <c:ser>
          <c:idx val="0"/>
          <c:order val="0"/>
          <c:tx>
            <c:strRef>
              <c:f>'AWS - Optimized Scenario'!$D$73:$D$82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8AD-4584-B087-B99672E49B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8AD-4584-B087-B99672E49B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8AD-4584-B087-B99672E49B3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8AD-4584-B087-B99672E49B3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8AD-4584-B087-B99672E49B3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38AD-4584-B087-B99672E49B3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38AD-4584-B087-B99672E49B3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38AD-4584-B087-B99672E49B3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38AD-4584-B087-B99672E49B3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38AD-4584-B087-B99672E49B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[5]IO!$D$73:$D$82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'AWS - Optimized Scenario'!$E$73:$E$82</c:f>
              <c:numCache>
                <c:formatCode>0%</c:formatCode>
                <c:ptCount val="10"/>
                <c:pt idx="0">
                  <c:v>0.11755454136729448</c:v>
                </c:pt>
                <c:pt idx="1">
                  <c:v>0.35766098840893507</c:v>
                </c:pt>
                <c:pt idx="2">
                  <c:v>5.7537629888102237E-2</c:v>
                </c:pt>
                <c:pt idx="3">
                  <c:v>0.1264378266598398</c:v>
                </c:pt>
                <c:pt idx="4">
                  <c:v>1.3444669795781648E-2</c:v>
                </c:pt>
                <c:pt idx="5">
                  <c:v>1.3715015404738469E-2</c:v>
                </c:pt>
                <c:pt idx="6">
                  <c:v>1.3115114116970188E-2</c:v>
                </c:pt>
                <c:pt idx="7">
                  <c:v>6.9946578564166195E-2</c:v>
                </c:pt>
                <c:pt idx="8">
                  <c:v>0.13341971339294256</c:v>
                </c:pt>
                <c:pt idx="9">
                  <c:v>9.7167922401229401E-2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8AD-4584-B087-B99672E49B3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Breakdown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4591781331799657"/>
          <c:y val="0.19056495984509061"/>
          <c:w val="0.45772498335678774"/>
          <c:h val="0.59301327279882643"/>
        </c:manualLayout>
      </c:layout>
      <c:doughnutChart>
        <c:varyColors val="1"/>
        <c:ser>
          <c:idx val="0"/>
          <c:order val="0"/>
          <c:tx>
            <c:strRef>
              <c:f>'AWS - Optimized Scenario'!$I$73:$I$80</c:f>
              <c:strCache>
                <c:ptCount val="8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3BB-4E70-AFB6-058D98335A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3BB-4E70-AFB6-058D98335A5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3BB-4E70-AFB6-058D98335A5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3BB-4E70-AFB6-058D98335A5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3BB-4E70-AFB6-058D98335A5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13BB-4E70-AFB6-058D98335A5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13BB-4E70-AFB6-058D98335A5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13BB-4E70-AFB6-058D98335A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[5]IO!$D$73:$D$82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'AWS - Optimized Scenario'!$J$73:$J$80</c:f>
              <c:numCache>
                <c:formatCode>0%</c:formatCode>
                <c:ptCount val="8"/>
                <c:pt idx="0">
                  <c:v>0.15278483533161297</c:v>
                </c:pt>
                <c:pt idx="1">
                  <c:v>0.46484954628732211</c:v>
                </c:pt>
                <c:pt idx="2">
                  <c:v>7.4781264981998843E-2</c:v>
                </c:pt>
                <c:pt idx="3">
                  <c:v>0.16433038061501176</c:v>
                </c:pt>
                <c:pt idx="4">
                  <c:v>1.7473945599586205E-2</c:v>
                </c:pt>
                <c:pt idx="5">
                  <c:v>1.7825311942959002E-2</c:v>
                </c:pt>
                <c:pt idx="6">
                  <c:v>1.7045624332418081E-2</c:v>
                </c:pt>
                <c:pt idx="7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3BB-4E70-AFB6-058D98335A5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Contribution to LCoE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41016937741597"/>
          <c:y val="0.19056495984509061"/>
          <c:w val="0.7522326512979618"/>
          <c:h val="0.46070564246986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'AWS - Optimized Scenario'!$D$73:$D$82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brightRoom" dir="t"/>
            </a:scene3d>
            <a:sp3d prstMaterial="flat">
              <a:bevelT w="50800" h="101600" prst="angl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288-4128-BC3F-3C615E6799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288-4128-BC3F-3C615E6799B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288-4128-BC3F-3C615E6799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288-4128-BC3F-3C615E6799B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288-4128-BC3F-3C615E6799B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288-4128-BC3F-3C615E6799B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D288-4128-BC3F-3C615E6799B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D288-4128-BC3F-3C615E6799B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D288-4128-BC3F-3C615E6799B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D288-4128-BC3F-3C615E6799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'AWS - Optimized Scenario'!$E$73:$E$82</c:f>
              <c:numCache>
                <c:formatCode>0%</c:formatCode>
                <c:ptCount val="10"/>
                <c:pt idx="0">
                  <c:v>0.11755454136729448</c:v>
                </c:pt>
                <c:pt idx="1">
                  <c:v>0.35766098840893507</c:v>
                </c:pt>
                <c:pt idx="2">
                  <c:v>5.7537629888102237E-2</c:v>
                </c:pt>
                <c:pt idx="3">
                  <c:v>0.1264378266598398</c:v>
                </c:pt>
                <c:pt idx="4">
                  <c:v>1.3444669795781648E-2</c:v>
                </c:pt>
                <c:pt idx="5">
                  <c:v>1.3715015404738469E-2</c:v>
                </c:pt>
                <c:pt idx="6">
                  <c:v>1.3115114116970188E-2</c:v>
                </c:pt>
                <c:pt idx="7">
                  <c:v>6.9946578564166195E-2</c:v>
                </c:pt>
                <c:pt idx="8">
                  <c:v>0.13341971339294256</c:v>
                </c:pt>
                <c:pt idx="9">
                  <c:v>9.7167922401229401E-2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88-4128-BC3F-3C615E6799B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814457056"/>
        <c:axId val="1814454976"/>
      </c:barChart>
      <c:catAx>
        <c:axId val="18144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54976"/>
        <c:crosses val="autoZero"/>
        <c:auto val="1"/>
        <c:lblAlgn val="ctr"/>
        <c:lblOffset val="100"/>
        <c:noMultiLvlLbl val="0"/>
      </c:catAx>
      <c:valAx>
        <c:axId val="181445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5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Contribution to LCoE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41016937741597"/>
          <c:y val="0.19056495984509061"/>
          <c:w val="0.7522326512979618"/>
          <c:h val="0.46070564246986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'AWS - Baseline Scenario'!$D$73:$D$82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brightRoom" dir="t"/>
            </a:scene3d>
            <a:sp3d prstMaterial="flat">
              <a:bevelT w="50800" h="101600" prst="angl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76-414E-B6DE-C911723D686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76-414E-B6DE-C911723D686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076-414E-B6DE-C911723D686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76-414E-B6DE-C911723D686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76-414E-B6DE-C911723D686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C076-414E-B6DE-C911723D686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C076-414E-B6DE-C911723D686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C076-414E-B6DE-C911723D686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C076-414E-B6DE-C911723D686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C076-414E-B6DE-C911723D68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'AWS - Baseline Scenario'!$E$73:$E$82</c:f>
              <c:numCache>
                <c:formatCode>0%</c:formatCode>
                <c:ptCount val="10"/>
                <c:pt idx="0">
                  <c:v>0.1591295225120001</c:v>
                </c:pt>
                <c:pt idx="1">
                  <c:v>0.12843300751916875</c:v>
                </c:pt>
                <c:pt idx="2">
                  <c:v>7.7886702326186955E-2</c:v>
                </c:pt>
                <c:pt idx="3">
                  <c:v>6.7972073177199291E-2</c:v>
                </c:pt>
                <c:pt idx="4">
                  <c:v>4.8819039695284731E-3</c:v>
                </c:pt>
                <c:pt idx="5">
                  <c:v>8.8582961148748612E-3</c:v>
                </c:pt>
                <c:pt idx="6">
                  <c:v>4.6115962396595664E-3</c:v>
                </c:pt>
                <c:pt idx="7">
                  <c:v>4.5177310185861803E-2</c:v>
                </c:pt>
                <c:pt idx="8">
                  <c:v>0.21873081441648956</c:v>
                </c:pt>
                <c:pt idx="9">
                  <c:v>0.28431877353903057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076-414E-B6DE-C911723D686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814457056"/>
        <c:axId val="1814454976"/>
      </c:barChart>
      <c:catAx>
        <c:axId val="18144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54976"/>
        <c:crosses val="autoZero"/>
        <c:auto val="1"/>
        <c:lblAlgn val="ctr"/>
        <c:lblOffset val="100"/>
        <c:noMultiLvlLbl val="0"/>
      </c:catAx>
      <c:valAx>
        <c:axId val="181445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5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Breakdown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041066122085641"/>
          <c:y val="0.19056495984509061"/>
          <c:w val="0.73323215945452136"/>
          <c:h val="0.46993640946422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'AWS - Optimized Scenario'!$I$73:$I$80</c:f>
              <c:strCache>
                <c:ptCount val="8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brightRoom" dir="t"/>
            </a:scene3d>
            <a:sp3d prstMaterial="flat">
              <a:bevelT w="50800" h="101600" prst="angl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1D-4583-84EE-943C482A68B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1D-4583-84EE-943C482A68B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1D-4583-84EE-943C482A68B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1D-4583-84EE-943C482A68B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1D-4583-84EE-943C482A68B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C1D-4583-84EE-943C482A68B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C1D-4583-84EE-943C482A68B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C1D-4583-84EE-943C482A68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'AWS - Optimized Scenario'!$J$73:$J$80</c:f>
              <c:numCache>
                <c:formatCode>0%</c:formatCode>
                <c:ptCount val="8"/>
                <c:pt idx="0">
                  <c:v>0.15278483533161297</c:v>
                </c:pt>
                <c:pt idx="1">
                  <c:v>0.46484954628732211</c:v>
                </c:pt>
                <c:pt idx="2">
                  <c:v>7.4781264981998843E-2</c:v>
                </c:pt>
                <c:pt idx="3">
                  <c:v>0.16433038061501176</c:v>
                </c:pt>
                <c:pt idx="4">
                  <c:v>1.7473945599586205E-2</c:v>
                </c:pt>
                <c:pt idx="5">
                  <c:v>1.7825311942959002E-2</c:v>
                </c:pt>
                <c:pt idx="6">
                  <c:v>1.7045624332418081E-2</c:v>
                </c:pt>
                <c:pt idx="7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C1D-4583-84EE-943C482A6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14445408"/>
        <c:axId val="1814435008"/>
      </c:barChart>
      <c:catAx>
        <c:axId val="18144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35008"/>
        <c:crosses val="autoZero"/>
        <c:auto val="1"/>
        <c:lblAlgn val="ctr"/>
        <c:lblOffset val="100"/>
        <c:noMultiLvlLbl val="0"/>
      </c:catAx>
      <c:valAx>
        <c:axId val="181443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4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Plant Scale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'AWS - Optimized Scenario'!$E$126:$E$135</c:f>
              <c:numCache>
                <c:formatCode>0.0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10</c:v>
                </c:pt>
                <c:pt idx="4">
                  <c:v>20</c:v>
                </c:pt>
                <c:pt idx="5">
                  <c:v>40</c:v>
                </c:pt>
                <c:pt idx="6">
                  <c:v>80</c:v>
                </c:pt>
                <c:pt idx="7">
                  <c:v>160</c:v>
                </c:pt>
                <c:pt idx="8">
                  <c:v>320</c:v>
                </c:pt>
                <c:pt idx="9">
                  <c:v>640</c:v>
                </c:pt>
              </c:numCache>
            </c:numRef>
          </c:xVal>
          <c:yVal>
            <c:numRef>
              <c:f>'AWS - Optimized Scenario'!$G$126:$G$135</c:f>
              <c:numCache>
                <c:formatCode>0</c:formatCode>
                <c:ptCount val="10"/>
                <c:pt idx="0">
                  <c:v>964.00289999999995</c:v>
                </c:pt>
                <c:pt idx="1">
                  <c:v>683.70650000000001</c:v>
                </c:pt>
                <c:pt idx="2">
                  <c:v>524.24620000000004</c:v>
                </c:pt>
                <c:pt idx="3">
                  <c:v>407.92410000000001</c:v>
                </c:pt>
                <c:pt idx="4">
                  <c:v>356.35860000000002</c:v>
                </c:pt>
                <c:pt idx="5">
                  <c:v>322.2217</c:v>
                </c:pt>
                <c:pt idx="6">
                  <c:v>308.50209999999998</c:v>
                </c:pt>
                <c:pt idx="7">
                  <c:v>301.05779999999999</c:v>
                </c:pt>
                <c:pt idx="8">
                  <c:v>296.99329999999998</c:v>
                </c:pt>
                <c:pt idx="9">
                  <c:v>294.76049999999998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FB-4E24-AF46-53191DB5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Scale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Plant Scale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'AWS - Optimized Scenario'!$E$126:$E$135</c:f>
              <c:numCache>
                <c:formatCode>0.0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10</c:v>
                </c:pt>
                <c:pt idx="4">
                  <c:v>20</c:v>
                </c:pt>
                <c:pt idx="5">
                  <c:v>40</c:v>
                </c:pt>
                <c:pt idx="6">
                  <c:v>80</c:v>
                </c:pt>
                <c:pt idx="7">
                  <c:v>160</c:v>
                </c:pt>
                <c:pt idx="8">
                  <c:v>320</c:v>
                </c:pt>
                <c:pt idx="9">
                  <c:v>640</c:v>
                </c:pt>
              </c:numCache>
            </c:numRef>
          </c:xVal>
          <c:yVal>
            <c:numRef>
              <c:f>'AWS - Optimized Scenario'!$G$126:$G$135</c:f>
              <c:numCache>
                <c:formatCode>0</c:formatCode>
                <c:ptCount val="10"/>
                <c:pt idx="0">
                  <c:v>964.00289999999995</c:v>
                </c:pt>
                <c:pt idx="1">
                  <c:v>683.70650000000001</c:v>
                </c:pt>
                <c:pt idx="2">
                  <c:v>524.24620000000004</c:v>
                </c:pt>
                <c:pt idx="3">
                  <c:v>407.92410000000001</c:v>
                </c:pt>
                <c:pt idx="4">
                  <c:v>356.35860000000002</c:v>
                </c:pt>
                <c:pt idx="5">
                  <c:v>322.2217</c:v>
                </c:pt>
                <c:pt idx="6">
                  <c:v>308.50209999999998</c:v>
                </c:pt>
                <c:pt idx="7">
                  <c:v>301.05779999999999</c:v>
                </c:pt>
                <c:pt idx="8">
                  <c:v>296.99329999999998</c:v>
                </c:pt>
                <c:pt idx="9">
                  <c:v>294.76049999999998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F1-4E98-9A9B-C370B718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  <c:max val="30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Scale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Capacity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Scenario'!$E$139:$E$148</c:f>
              <c:numCache>
                <c:formatCode>0%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0.9</c:v>
                </c:pt>
              </c:numCache>
            </c:numRef>
          </c:xVal>
          <c:yVal>
            <c:numRef>
              <c:f>'AWS - Optimized Scenario'!$F$139:$F$148</c:f>
              <c:numCache>
                <c:formatCode>0</c:formatCode>
                <c:ptCount val="10"/>
                <c:pt idx="0">
                  <c:v>755.02980000000002</c:v>
                </c:pt>
                <c:pt idx="1">
                  <c:v>463.1918</c:v>
                </c:pt>
                <c:pt idx="2">
                  <c:v>373.4271</c:v>
                </c:pt>
                <c:pt idx="3">
                  <c:v>331.72219999999999</c:v>
                </c:pt>
                <c:pt idx="4">
                  <c:v>309.9049</c:v>
                </c:pt>
                <c:pt idx="5">
                  <c:v>305.59679999999997</c:v>
                </c:pt>
                <c:pt idx="6">
                  <c:v>325.04000000000002</c:v>
                </c:pt>
                <c:pt idx="7">
                  <c:v>391.07409999999999</c:v>
                </c:pt>
                <c:pt idx="8">
                  <c:v>557.43640000000005</c:v>
                </c:pt>
                <c:pt idx="9">
                  <c:v>557.43640000000005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38-407E-BAFE-0EA15810C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WEC Capacity Factor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Fixed Charge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Scenario'!$E$152:$E$161</c:f>
              <c:numCache>
                <c:formatCode>0%</c:formatCode>
                <c:ptCount val="10"/>
                <c:pt idx="0">
                  <c:v>0.05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0.14000000000000001</c:v>
                </c:pt>
              </c:numCache>
            </c:numRef>
          </c:xVal>
          <c:yVal>
            <c:numRef>
              <c:f>'AWS - Optimized Scenario'!$F$152:$F$161</c:f>
              <c:numCache>
                <c:formatCode>0</c:formatCode>
                <c:ptCount val="10"/>
                <c:pt idx="0">
                  <c:v>259.41090000000003</c:v>
                </c:pt>
                <c:pt idx="1">
                  <c:v>282.50380000000001</c:v>
                </c:pt>
                <c:pt idx="2">
                  <c:v>305.59679999999997</c:v>
                </c:pt>
                <c:pt idx="3">
                  <c:v>328.68979999999999</c:v>
                </c:pt>
                <c:pt idx="4">
                  <c:v>351.78280000000001</c:v>
                </c:pt>
                <c:pt idx="5">
                  <c:v>374.87569999999999</c:v>
                </c:pt>
                <c:pt idx="6">
                  <c:v>397.96870000000001</c:v>
                </c:pt>
                <c:pt idx="7">
                  <c:v>421.06169999999997</c:v>
                </c:pt>
                <c:pt idx="8">
                  <c:v>444.15460000000002</c:v>
                </c:pt>
                <c:pt idx="9">
                  <c:v>467.24759999999998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BD-420F-86C7-B91529AC2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FCR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Structural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Scenario'!$F$165:$F$174</c:f>
              <c:numCache>
                <c:formatCode>0.0</c:formatCode>
                <c:ptCount val="10"/>
                <c:pt idx="0">
                  <c:v>318.45080000000002</c:v>
                </c:pt>
                <c:pt idx="1">
                  <c:v>636.90170000000001</c:v>
                </c:pt>
                <c:pt idx="2">
                  <c:v>1273.8034</c:v>
                </c:pt>
                <c:pt idx="3">
                  <c:v>1910.7050999999999</c:v>
                </c:pt>
                <c:pt idx="4">
                  <c:v>2547.6068</c:v>
                </c:pt>
                <c:pt idx="5">
                  <c:v>3184.5084999999999</c:v>
                </c:pt>
                <c:pt idx="6">
                  <c:v>3821.4101999999998</c:v>
                </c:pt>
                <c:pt idx="7">
                  <c:v>4458.3118999999997</c:v>
                </c:pt>
                <c:pt idx="8">
                  <c:v>5095.2136</c:v>
                </c:pt>
                <c:pt idx="9">
                  <c:v>5732.1153000000004</c:v>
                </c:pt>
              </c:numCache>
            </c:numRef>
          </c:xVal>
          <c:yVal>
            <c:numRef>
              <c:f>'AWS - Optimized Scenario'!$G$165:$G$174</c:f>
              <c:numCache>
                <c:formatCode>0.0</c:formatCode>
                <c:ptCount val="10"/>
                <c:pt idx="0">
                  <c:v>233.3415</c:v>
                </c:pt>
                <c:pt idx="1">
                  <c:v>241.3699</c:v>
                </c:pt>
                <c:pt idx="2">
                  <c:v>257.42660000000001</c:v>
                </c:pt>
                <c:pt idx="3">
                  <c:v>273.48340000000002</c:v>
                </c:pt>
                <c:pt idx="4">
                  <c:v>289.5401</c:v>
                </c:pt>
                <c:pt idx="5">
                  <c:v>305.59679999999997</c:v>
                </c:pt>
                <c:pt idx="6">
                  <c:v>321.65359999999998</c:v>
                </c:pt>
                <c:pt idx="7">
                  <c:v>337.71030000000002</c:v>
                </c:pt>
                <c:pt idx="8">
                  <c:v>353.767</c:v>
                </c:pt>
                <c:pt idx="9">
                  <c:v>369.82380000000001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F6-4489-A895-7542F30D5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Structural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PTO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Scenario'!$F$178:$F$187</c:f>
              <c:numCache>
                <c:formatCode>0</c:formatCode>
                <c:ptCount val="10"/>
                <c:pt idx="0">
                  <c:v>0</c:v>
                </c:pt>
                <c:pt idx="1">
                  <c:v>514.04160000000002</c:v>
                </c:pt>
                <c:pt idx="2">
                  <c:v>1028.0833</c:v>
                </c:pt>
                <c:pt idx="3">
                  <c:v>1542.1249</c:v>
                </c:pt>
                <c:pt idx="4">
                  <c:v>2056.1666</c:v>
                </c:pt>
                <c:pt idx="5">
                  <c:v>2570.2082</c:v>
                </c:pt>
                <c:pt idx="6">
                  <c:v>3084.2498000000001</c:v>
                </c:pt>
                <c:pt idx="7">
                  <c:v>3598.2914999999998</c:v>
                </c:pt>
                <c:pt idx="8">
                  <c:v>4112.3330999999998</c:v>
                </c:pt>
                <c:pt idx="9">
                  <c:v>4626.3747999999996</c:v>
                </c:pt>
              </c:numCache>
            </c:numRef>
          </c:xVal>
          <c:yVal>
            <c:numRef>
              <c:f>'AWS - Optimized Scenario'!$G$178:$G$187</c:f>
              <c:numCache>
                <c:formatCode>0</c:formatCode>
                <c:ptCount val="10"/>
                <c:pt idx="0">
                  <c:v>225.0498</c:v>
                </c:pt>
                <c:pt idx="1">
                  <c:v>241.1592</c:v>
                </c:pt>
                <c:pt idx="2">
                  <c:v>257.26859999999999</c:v>
                </c:pt>
                <c:pt idx="3">
                  <c:v>273.37799999999999</c:v>
                </c:pt>
                <c:pt idx="4">
                  <c:v>289.48739999999998</c:v>
                </c:pt>
                <c:pt idx="5">
                  <c:v>305.59679999999997</c:v>
                </c:pt>
                <c:pt idx="6">
                  <c:v>321.70620000000002</c:v>
                </c:pt>
                <c:pt idx="7">
                  <c:v>337.81560000000002</c:v>
                </c:pt>
                <c:pt idx="8">
                  <c:v>353.92500000000001</c:v>
                </c:pt>
                <c:pt idx="9">
                  <c:v>370.03440000000001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4D-49A9-9CF4-C0E90F1BE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PTO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Mooring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Scenario'!$F$191:$F$200</c:f>
              <c:numCache>
                <c:formatCode>0</c:formatCode>
                <c:ptCount val="10"/>
                <c:pt idx="0">
                  <c:v>0</c:v>
                </c:pt>
                <c:pt idx="1">
                  <c:v>311.7346</c:v>
                </c:pt>
                <c:pt idx="2">
                  <c:v>623.46910000000003</c:v>
                </c:pt>
                <c:pt idx="3">
                  <c:v>935.20370000000003</c:v>
                </c:pt>
                <c:pt idx="4">
                  <c:v>1246.9383</c:v>
                </c:pt>
                <c:pt idx="5">
                  <c:v>1558.6728000000001</c:v>
                </c:pt>
                <c:pt idx="6">
                  <c:v>1870.4074000000001</c:v>
                </c:pt>
                <c:pt idx="7">
                  <c:v>2182.1419999999998</c:v>
                </c:pt>
                <c:pt idx="8">
                  <c:v>2493.8764999999999</c:v>
                </c:pt>
                <c:pt idx="9">
                  <c:v>2805.6111000000001</c:v>
                </c:pt>
              </c:numCache>
            </c:numRef>
          </c:xVal>
          <c:yVal>
            <c:numRef>
              <c:f>'AWS - Optimized Scenario'!$G$191:$G$200</c:f>
              <c:numCache>
                <c:formatCode>0</c:formatCode>
                <c:ptCount val="10"/>
                <c:pt idx="0">
                  <c:v>233.69390000000001</c:v>
                </c:pt>
                <c:pt idx="1">
                  <c:v>241.46379999999999</c:v>
                </c:pt>
                <c:pt idx="2">
                  <c:v>249.2337</c:v>
                </c:pt>
                <c:pt idx="3">
                  <c:v>257.00360000000001</c:v>
                </c:pt>
                <c:pt idx="4">
                  <c:v>264.77350000000001</c:v>
                </c:pt>
                <c:pt idx="5">
                  <c:v>272.54340000000002</c:v>
                </c:pt>
                <c:pt idx="6">
                  <c:v>280.31330000000003</c:v>
                </c:pt>
                <c:pt idx="7">
                  <c:v>288.08319999999998</c:v>
                </c:pt>
                <c:pt idx="8">
                  <c:v>295.85309999999998</c:v>
                </c:pt>
                <c:pt idx="9">
                  <c:v>303.62299999999999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41-41E9-AE4E-23168D81A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Mooring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Installation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Scenario'!$F$204:$F$213</c:f>
              <c:numCache>
                <c:formatCode>0</c:formatCode>
                <c:ptCount val="10"/>
                <c:pt idx="0">
                  <c:v>0</c:v>
                </c:pt>
                <c:pt idx="1">
                  <c:v>272.05220000000003</c:v>
                </c:pt>
                <c:pt idx="2">
                  <c:v>544.10429999999997</c:v>
                </c:pt>
                <c:pt idx="3">
                  <c:v>816.15650000000005</c:v>
                </c:pt>
                <c:pt idx="4">
                  <c:v>1088.2085999999999</c:v>
                </c:pt>
                <c:pt idx="5">
                  <c:v>1360.2608</c:v>
                </c:pt>
                <c:pt idx="6">
                  <c:v>1632.3128999999999</c:v>
                </c:pt>
                <c:pt idx="7">
                  <c:v>1904.3651</c:v>
                </c:pt>
                <c:pt idx="8">
                  <c:v>2176.4171999999999</c:v>
                </c:pt>
                <c:pt idx="9">
                  <c:v>2448.4694</c:v>
                </c:pt>
              </c:numCache>
            </c:numRef>
          </c:xVal>
          <c:yVal>
            <c:numRef>
              <c:f>'AWS - Optimized Scenario'!$G$204:$G$213</c:f>
              <c:numCache>
                <c:formatCode>0</c:formatCode>
                <c:ptCount val="10"/>
                <c:pt idx="0">
                  <c:v>246.29660000000001</c:v>
                </c:pt>
                <c:pt idx="1">
                  <c:v>258.15660000000003</c:v>
                </c:pt>
                <c:pt idx="2">
                  <c:v>270.01670000000001</c:v>
                </c:pt>
                <c:pt idx="3">
                  <c:v>281.87670000000003</c:v>
                </c:pt>
                <c:pt idx="4">
                  <c:v>293.73680000000002</c:v>
                </c:pt>
                <c:pt idx="5">
                  <c:v>305.59679999999997</c:v>
                </c:pt>
                <c:pt idx="6">
                  <c:v>317.45690000000002</c:v>
                </c:pt>
                <c:pt idx="7">
                  <c:v>329.31689999999998</c:v>
                </c:pt>
                <c:pt idx="8">
                  <c:v>341.17700000000002</c:v>
                </c:pt>
                <c:pt idx="9">
                  <c:v>353.03699999999998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F3-49C2-A7EF-B1BDAD6CA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Installation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O&amp;M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Scenario'!$E$217:$E$226</c:f>
              <c:numCache>
                <c:formatCode>0.00</c:formatCode>
                <c:ptCount val="1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'AWS - Optimized Scenario'!$F$217:$F$226</c:f>
              <c:numCache>
                <c:formatCode>0</c:formatCode>
                <c:ptCount val="10"/>
                <c:pt idx="0">
                  <c:v>224.23990000000001</c:v>
                </c:pt>
                <c:pt idx="1">
                  <c:v>240.51130000000001</c:v>
                </c:pt>
                <c:pt idx="2">
                  <c:v>256.78269999999998</c:v>
                </c:pt>
                <c:pt idx="3">
                  <c:v>273.05410000000001</c:v>
                </c:pt>
                <c:pt idx="4">
                  <c:v>289.3254</c:v>
                </c:pt>
                <c:pt idx="5">
                  <c:v>305.59679999999997</c:v>
                </c:pt>
                <c:pt idx="6">
                  <c:v>321.8682</c:v>
                </c:pt>
                <c:pt idx="7">
                  <c:v>338.13959999999997</c:v>
                </c:pt>
                <c:pt idx="8">
                  <c:v>354.411</c:v>
                </c:pt>
                <c:pt idx="9">
                  <c:v>370.6823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87-46B2-BDD6-845DF0C89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O&amp;M Cost (% of CAPEX)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Breakdown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041066122085641"/>
          <c:y val="0.19056495984509061"/>
          <c:w val="0.73323215945452136"/>
          <c:h val="0.46993640946422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'AWS - Baseline Scenario'!$I$73:$I$80</c:f>
              <c:strCache>
                <c:ptCount val="8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brightRoom" dir="t"/>
            </a:scene3d>
            <a:sp3d prstMaterial="flat">
              <a:bevelT w="50800" h="101600" prst="angl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F-4DF1-A27A-F209AF6C76B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F-4DF1-A27A-F209AF6C76B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F-4DF1-A27A-F209AF6C76B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F-4DF1-A27A-F209AF6C76B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F-4DF1-A27A-F209AF6C76B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BF9F-4DF1-A27A-F209AF6C76B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BF9F-4DF1-A27A-F209AF6C76B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BF9F-4DF1-A27A-F209AF6C76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'AWS - Baseline Scenario'!$J$73:$J$80</c:f>
              <c:numCache>
                <c:formatCode>0%</c:formatCode>
                <c:ptCount val="8"/>
                <c:pt idx="0">
                  <c:v>0.32021207479702651</c:v>
                </c:pt>
                <c:pt idx="1">
                  <c:v>0.25844230008943692</c:v>
                </c:pt>
                <c:pt idx="2">
                  <c:v>0.1567293243721381</c:v>
                </c:pt>
                <c:pt idx="3">
                  <c:v>0.13677838176561452</c:v>
                </c:pt>
                <c:pt idx="4">
                  <c:v>9.8237245632699383E-3</c:v>
                </c:pt>
                <c:pt idx="5">
                  <c:v>1.7825311942958999E-2</c:v>
                </c:pt>
                <c:pt idx="6">
                  <c:v>9.2797915604641932E-3</c:v>
                </c:pt>
                <c:pt idx="7">
                  <c:v>9.0909090909090925E-2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9F-4DF1-A27A-F209AF6C7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14445408"/>
        <c:axId val="1814435008"/>
      </c:barChart>
      <c:catAx>
        <c:axId val="18144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35008"/>
        <c:crosses val="autoZero"/>
        <c:auto val="1"/>
        <c:lblAlgn val="ctr"/>
        <c:lblOffset val="100"/>
        <c:noMultiLvlLbl val="0"/>
      </c:catAx>
      <c:valAx>
        <c:axId val="181443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4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Insurance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Scenario'!$E$230:$E$239</c:f>
              <c:numCache>
                <c:formatCode>0.0%</c:formatCode>
                <c:ptCount val="10"/>
                <c:pt idx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1.2E-2</c:v>
                </c:pt>
                <c:pt idx="4">
                  <c:v>1.6E-2</c:v>
                </c:pt>
                <c:pt idx="5">
                  <c:v>0.02</c:v>
                </c:pt>
                <c:pt idx="6">
                  <c:v>2.4E-2</c:v>
                </c:pt>
                <c:pt idx="7">
                  <c:v>2.8000000000000001E-2</c:v>
                </c:pt>
                <c:pt idx="8">
                  <c:v>3.2000000000000001E-2</c:v>
                </c:pt>
                <c:pt idx="9">
                  <c:v>3.5999999999999997E-2</c:v>
                </c:pt>
              </c:numCache>
            </c:numRef>
          </c:xVal>
          <c:yVal>
            <c:numRef>
              <c:f>'AWS - Optimized Scenario'!$F$230:$F$239</c:f>
              <c:numCache>
                <c:formatCode>0</c:formatCode>
                <c:ptCount val="10"/>
                <c:pt idx="0">
                  <c:v>248.65979999999999</c:v>
                </c:pt>
                <c:pt idx="1">
                  <c:v>260.04719999999998</c:v>
                </c:pt>
                <c:pt idx="2">
                  <c:v>271.43459999999999</c:v>
                </c:pt>
                <c:pt idx="3">
                  <c:v>282.822</c:v>
                </c:pt>
                <c:pt idx="4">
                  <c:v>294.20940000000002</c:v>
                </c:pt>
                <c:pt idx="5">
                  <c:v>305.59679999999997</c:v>
                </c:pt>
                <c:pt idx="6">
                  <c:v>316.98419999999999</c:v>
                </c:pt>
                <c:pt idx="7">
                  <c:v>328.3716</c:v>
                </c:pt>
                <c:pt idx="8">
                  <c:v>339.75900000000001</c:v>
                </c:pt>
                <c:pt idx="9">
                  <c:v>351.14640000000003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0D-405D-B78E-8AB9F5B88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Insurance Cost (% of CAPEX)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PTO Efficiency</a:t>
            </a:r>
          </a:p>
        </c:rich>
      </c:tx>
      <c:layout>
        <c:manualLayout>
          <c:xMode val="edge"/>
          <c:yMode val="edge"/>
          <c:x val="0.28189298619337244"/>
          <c:y val="3.0046951318812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Scenario'!$E$243:$E$252</c:f>
              <c:numCache>
                <c:formatCode>0%</c:formatCode>
                <c:ptCount val="10"/>
                <c:pt idx="0">
                  <c:v>0.55000000000000004</c:v>
                </c:pt>
                <c:pt idx="1">
                  <c:v>0.6</c:v>
                </c:pt>
                <c:pt idx="2">
                  <c:v>0.65</c:v>
                </c:pt>
                <c:pt idx="3">
                  <c:v>0.7</c:v>
                </c:pt>
                <c:pt idx="4">
                  <c:v>0.75</c:v>
                </c:pt>
                <c:pt idx="5">
                  <c:v>0.8</c:v>
                </c:pt>
                <c:pt idx="6">
                  <c:v>0.85</c:v>
                </c:pt>
                <c:pt idx="7">
                  <c:v>0.9</c:v>
                </c:pt>
                <c:pt idx="8">
                  <c:v>0.94999999999999896</c:v>
                </c:pt>
                <c:pt idx="9">
                  <c:v>0.999999999999999</c:v>
                </c:pt>
              </c:numCache>
            </c:numRef>
          </c:xVal>
          <c:yVal>
            <c:numRef>
              <c:f>'AWS - Optimized Scenario'!$F$243:$F$252</c:f>
              <c:numCache>
                <c:formatCode>0</c:formatCode>
                <c:ptCount val="10"/>
                <c:pt idx="0">
                  <c:v>405.59629999999999</c:v>
                </c:pt>
                <c:pt idx="1">
                  <c:v>378.94659999999999</c:v>
                </c:pt>
                <c:pt idx="2">
                  <c:v>356.38760000000002</c:v>
                </c:pt>
                <c:pt idx="3">
                  <c:v>337.04849999999999</c:v>
                </c:pt>
                <c:pt idx="4">
                  <c:v>320.2801</c:v>
                </c:pt>
                <c:pt idx="5">
                  <c:v>305.59679999999997</c:v>
                </c:pt>
                <c:pt idx="6">
                  <c:v>292.63440000000003</c:v>
                </c:pt>
                <c:pt idx="7">
                  <c:v>281.1189</c:v>
                </c:pt>
                <c:pt idx="8">
                  <c:v>270.81150000000002</c:v>
                </c:pt>
                <c:pt idx="9">
                  <c:v>261.48020000000002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D5-4F2F-B616-2E105BB55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PTO 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Plant Availability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Scenario'!$E$256:$E$265</c:f>
              <c:numCache>
                <c:formatCode>0%</c:formatCode>
                <c:ptCount val="10"/>
                <c:pt idx="0">
                  <c:v>0.64</c:v>
                </c:pt>
                <c:pt idx="1">
                  <c:v>0.68</c:v>
                </c:pt>
                <c:pt idx="2">
                  <c:v>0.72</c:v>
                </c:pt>
                <c:pt idx="3">
                  <c:v>0.76</c:v>
                </c:pt>
                <c:pt idx="4">
                  <c:v>0.8</c:v>
                </c:pt>
                <c:pt idx="5">
                  <c:v>0.84</c:v>
                </c:pt>
                <c:pt idx="6">
                  <c:v>0.88</c:v>
                </c:pt>
                <c:pt idx="7">
                  <c:v>0.92</c:v>
                </c:pt>
                <c:pt idx="8">
                  <c:v>0.96</c:v>
                </c:pt>
                <c:pt idx="9">
                  <c:v>1</c:v>
                </c:pt>
              </c:numCache>
            </c:numRef>
          </c:xVal>
          <c:yVal>
            <c:numRef>
              <c:f>'AWS - Optimized Scenario'!$F$256:$F$265</c:f>
              <c:numCache>
                <c:formatCode>0</c:formatCode>
                <c:ptCount val="10"/>
                <c:pt idx="0">
                  <c:v>453.62029999999999</c:v>
                </c:pt>
                <c:pt idx="1">
                  <c:v>426.93669999999997</c:v>
                </c:pt>
                <c:pt idx="2">
                  <c:v>403.21800000000002</c:v>
                </c:pt>
                <c:pt idx="3">
                  <c:v>381.99599999999998</c:v>
                </c:pt>
                <c:pt idx="4">
                  <c:v>362.89620000000002</c:v>
                </c:pt>
                <c:pt idx="5">
                  <c:v>345.61540000000002</c:v>
                </c:pt>
                <c:pt idx="6">
                  <c:v>329.90570000000002</c:v>
                </c:pt>
                <c:pt idx="7">
                  <c:v>315.56189999999998</c:v>
                </c:pt>
                <c:pt idx="8">
                  <c:v>302.4135</c:v>
                </c:pt>
                <c:pt idx="9">
                  <c:v>290.31700000000001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87-4B5C-A8FC-3FF7B760F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Availability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Device Volume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'AWS - Optimized Scenario'!$H$91:$H$120</c:f>
              <c:numCache>
                <c:formatCode>0</c:formatCode>
                <c:ptCount val="30"/>
                <c:pt idx="0">
                  <c:v>98.174770424681043</c:v>
                </c:pt>
                <c:pt idx="1">
                  <c:v>141.37166941154069</c:v>
                </c:pt>
                <c:pt idx="2">
                  <c:v>192.42255003237483</c:v>
                </c:pt>
                <c:pt idx="3">
                  <c:v>251.32741228718345</c:v>
                </c:pt>
                <c:pt idx="4">
                  <c:v>318.08625617596653</c:v>
                </c:pt>
                <c:pt idx="5">
                  <c:v>392.69908169872417</c:v>
                </c:pt>
                <c:pt idx="6">
                  <c:v>475.16588885545622</c:v>
                </c:pt>
                <c:pt idx="7">
                  <c:v>565.48667764616278</c:v>
                </c:pt>
                <c:pt idx="8">
                  <c:v>663.66144807084379</c:v>
                </c:pt>
                <c:pt idx="9">
                  <c:v>769.69020012949932</c:v>
                </c:pt>
                <c:pt idx="10">
                  <c:v>883.57293382212924</c:v>
                </c:pt>
                <c:pt idx="11">
                  <c:v>1005.3096491487338</c:v>
                </c:pt>
                <c:pt idx="12">
                  <c:v>1134.9003461093127</c:v>
                </c:pt>
                <c:pt idx="13">
                  <c:v>1272.3450247038661</c:v>
                </c:pt>
                <c:pt idx="14">
                  <c:v>1417.6436849323941</c:v>
                </c:pt>
                <c:pt idx="15">
                  <c:v>1570.7963267948967</c:v>
                </c:pt>
                <c:pt idx="16">
                  <c:v>1731.8029502913735</c:v>
                </c:pt>
                <c:pt idx="17">
                  <c:v>1900.6635554218249</c:v>
                </c:pt>
                <c:pt idx="18">
                  <c:v>2077.3781421862504</c:v>
                </c:pt>
                <c:pt idx="19">
                  <c:v>2261.9467105846511</c:v>
                </c:pt>
                <c:pt idx="20">
                  <c:v>2454.3692606170262</c:v>
                </c:pt>
                <c:pt idx="21">
                  <c:v>2654.6457922833752</c:v>
                </c:pt>
                <c:pt idx="22">
                  <c:v>2862.7763055836986</c:v>
                </c:pt>
                <c:pt idx="23">
                  <c:v>3078.7608005179973</c:v>
                </c:pt>
                <c:pt idx="24">
                  <c:v>3302.5992770862699</c:v>
                </c:pt>
                <c:pt idx="25">
                  <c:v>3534.291735288517</c:v>
                </c:pt>
                <c:pt idx="26">
                  <c:v>3773.8381751247389</c:v>
                </c:pt>
                <c:pt idx="27">
                  <c:v>4021.2385965949352</c:v>
                </c:pt>
                <c:pt idx="28">
                  <c:v>4276.4929996991059</c:v>
                </c:pt>
                <c:pt idx="29">
                  <c:v>4539.601384437251</c:v>
                </c:pt>
              </c:numCache>
            </c:numRef>
          </c:xVal>
          <c:yVal>
            <c:numRef>
              <c:f>'AWS - Optimized Scenario'!$L$91:$L$120</c:f>
              <c:numCache>
                <c:formatCode>0</c:formatCode>
                <c:ptCount val="30"/>
                <c:pt idx="0">
                  <c:v>451.59899999999999</c:v>
                </c:pt>
                <c:pt idx="1">
                  <c:v>371.60149999999999</c:v>
                </c:pt>
                <c:pt idx="2">
                  <c:v>348.02940000000001</c:v>
                </c:pt>
                <c:pt idx="3">
                  <c:v>317.95339999999999</c:v>
                </c:pt>
                <c:pt idx="4">
                  <c:v>300.39620000000002</c:v>
                </c:pt>
                <c:pt idx="5">
                  <c:v>302.78719999999998</c:v>
                </c:pt>
                <c:pt idx="6">
                  <c:v>297.33960000000002</c:v>
                </c:pt>
                <c:pt idx="7">
                  <c:v>305.59679999999997</c:v>
                </c:pt>
                <c:pt idx="8">
                  <c:v>308.0496</c:v>
                </c:pt>
                <c:pt idx="9">
                  <c:v>324.64100000000002</c:v>
                </c:pt>
                <c:pt idx="10">
                  <c:v>344.02629999999999</c:v>
                </c:pt>
                <c:pt idx="11">
                  <c:v>359.29320000000001</c:v>
                </c:pt>
                <c:pt idx="12">
                  <c:v>385.8039</c:v>
                </c:pt>
                <c:pt idx="13">
                  <c:v>415.85270000000003</c:v>
                </c:pt>
                <c:pt idx="14">
                  <c:v>447.27159999999998</c:v>
                </c:pt>
                <c:pt idx="15">
                  <c:v>473.3218</c:v>
                </c:pt>
                <c:pt idx="16">
                  <c:v>508.41649999999998</c:v>
                </c:pt>
                <c:pt idx="17">
                  <c:v>544.84799999999996</c:v>
                </c:pt>
                <c:pt idx="18">
                  <c:v>582.62440000000004</c:v>
                </c:pt>
                <c:pt idx="19">
                  <c:v>621.74659999999994</c:v>
                </c:pt>
                <c:pt idx="20">
                  <c:v>662.20699999999999</c:v>
                </c:pt>
                <c:pt idx="21">
                  <c:v>711.58109999999999</c:v>
                </c:pt>
                <c:pt idx="22">
                  <c:v>754.74350000000004</c:v>
                </c:pt>
                <c:pt idx="23">
                  <c:v>799.25900000000001</c:v>
                </c:pt>
                <c:pt idx="24">
                  <c:v>845.11789999999996</c:v>
                </c:pt>
                <c:pt idx="25">
                  <c:v>899.89290000000005</c:v>
                </c:pt>
                <c:pt idx="26">
                  <c:v>948.43849999999998</c:v>
                </c:pt>
                <c:pt idx="27">
                  <c:v>998.32749999999999</c:v>
                </c:pt>
                <c:pt idx="28">
                  <c:v>1057.1325999999999</c:v>
                </c:pt>
                <c:pt idx="29">
                  <c:v>1109.7084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99-487E-A32A-37E72CB97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Floater</a:t>
                </a:r>
                <a:r>
                  <a:rPr lang="en-US" baseline="0"/>
                  <a:t> Active Volume </a:t>
                </a:r>
                <a:r>
                  <a:rPr lang="en-US"/>
                  <a:t>(m^3)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Structural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Scenario'!$E$165:$E$174</c:f>
              <c:numCache>
                <c:formatCode>0.0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'AWS - Optimized Scenario'!$G$165:$G$174</c:f>
              <c:numCache>
                <c:formatCode>0.0</c:formatCode>
                <c:ptCount val="10"/>
                <c:pt idx="0">
                  <c:v>233.3415</c:v>
                </c:pt>
                <c:pt idx="1">
                  <c:v>241.3699</c:v>
                </c:pt>
                <c:pt idx="2">
                  <c:v>257.42660000000001</c:v>
                </c:pt>
                <c:pt idx="3">
                  <c:v>273.48340000000002</c:v>
                </c:pt>
                <c:pt idx="4">
                  <c:v>289.5401</c:v>
                </c:pt>
                <c:pt idx="5">
                  <c:v>305.59679999999997</c:v>
                </c:pt>
                <c:pt idx="6">
                  <c:v>321.65359999999998</c:v>
                </c:pt>
                <c:pt idx="7">
                  <c:v>337.71030000000002</c:v>
                </c:pt>
                <c:pt idx="8">
                  <c:v>353.767</c:v>
                </c:pt>
                <c:pt idx="9">
                  <c:v>369.82380000000001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57-4788-A3B4-3E3C287A0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Structural</a:t>
                </a:r>
                <a:r>
                  <a:rPr lang="en-US" baseline="0"/>
                  <a:t> Cost Multiplier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PTO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Scenario'!$E$178:$E$187</c:f>
              <c:numCache>
                <c:formatCode>0.0</c:formatCode>
                <c:ptCount val="1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'AWS - Optimized Scenario'!$G$178:$G$187</c:f>
              <c:numCache>
                <c:formatCode>0</c:formatCode>
                <c:ptCount val="10"/>
                <c:pt idx="0">
                  <c:v>225.0498</c:v>
                </c:pt>
                <c:pt idx="1">
                  <c:v>241.1592</c:v>
                </c:pt>
                <c:pt idx="2">
                  <c:v>257.26859999999999</c:v>
                </c:pt>
                <c:pt idx="3">
                  <c:v>273.37799999999999</c:v>
                </c:pt>
                <c:pt idx="4">
                  <c:v>289.48739999999998</c:v>
                </c:pt>
                <c:pt idx="5">
                  <c:v>305.59679999999997</c:v>
                </c:pt>
                <c:pt idx="6">
                  <c:v>321.70620000000002</c:v>
                </c:pt>
                <c:pt idx="7">
                  <c:v>337.81560000000002</c:v>
                </c:pt>
                <c:pt idx="8">
                  <c:v>353.92500000000001</c:v>
                </c:pt>
                <c:pt idx="9">
                  <c:v>370.03440000000001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20-4B14-93F7-518DC786B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PTO Cost Multiplier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Mooring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Scenario'!$E$191:$E$200</c:f>
              <c:numCache>
                <c:formatCode>0.0</c:formatCode>
                <c:ptCount val="1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'AWS - Optimized Scenario'!$G$191:$G$200</c:f>
              <c:numCache>
                <c:formatCode>0</c:formatCode>
                <c:ptCount val="10"/>
                <c:pt idx="0">
                  <c:v>233.69390000000001</c:v>
                </c:pt>
                <c:pt idx="1">
                  <c:v>241.46379999999999</c:v>
                </c:pt>
                <c:pt idx="2">
                  <c:v>249.2337</c:v>
                </c:pt>
                <c:pt idx="3">
                  <c:v>257.00360000000001</c:v>
                </c:pt>
                <c:pt idx="4">
                  <c:v>264.77350000000001</c:v>
                </c:pt>
                <c:pt idx="5">
                  <c:v>272.54340000000002</c:v>
                </c:pt>
                <c:pt idx="6">
                  <c:v>280.31330000000003</c:v>
                </c:pt>
                <c:pt idx="7">
                  <c:v>288.08319999999998</c:v>
                </c:pt>
                <c:pt idx="8">
                  <c:v>295.85309999999998</c:v>
                </c:pt>
                <c:pt idx="9">
                  <c:v>303.62299999999999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12-4534-9A56-5E401859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Mooring Cost Multiplier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Installation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Scenario'!$E$204:$E$213</c:f>
              <c:numCache>
                <c:formatCode>0.0</c:formatCode>
                <c:ptCount val="1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'AWS - Optimized Scenario'!$G$204:$G$213</c:f>
              <c:numCache>
                <c:formatCode>0</c:formatCode>
                <c:ptCount val="10"/>
                <c:pt idx="0">
                  <c:v>246.29660000000001</c:v>
                </c:pt>
                <c:pt idx="1">
                  <c:v>258.15660000000003</c:v>
                </c:pt>
                <c:pt idx="2">
                  <c:v>270.01670000000001</c:v>
                </c:pt>
                <c:pt idx="3">
                  <c:v>281.87670000000003</c:v>
                </c:pt>
                <c:pt idx="4">
                  <c:v>293.73680000000002</c:v>
                </c:pt>
                <c:pt idx="5">
                  <c:v>305.59679999999997</c:v>
                </c:pt>
                <c:pt idx="6">
                  <c:v>317.45690000000002</c:v>
                </c:pt>
                <c:pt idx="7">
                  <c:v>329.31689999999998</c:v>
                </c:pt>
                <c:pt idx="8">
                  <c:v>341.17700000000002</c:v>
                </c:pt>
                <c:pt idx="9">
                  <c:v>353.03699999999998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0E-4A4E-BA4B-0D1774E00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Installation Cost Multiplier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Wave Resource Location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'AWS - Optimized Scenario'!$F$269:$F$274</c:f>
              <c:strCache>
                <c:ptCount val="6"/>
                <c:pt idx="0">
                  <c:v>Humboldt - California</c:v>
                </c:pt>
                <c:pt idx="1">
                  <c:v>PacWave - Oregon</c:v>
                </c:pt>
                <c:pt idx="2">
                  <c:v>WETS - Hawaii</c:v>
                </c:pt>
                <c:pt idx="3">
                  <c:v>BiMEP - Spain</c:v>
                </c:pt>
                <c:pt idx="4">
                  <c:v>EMEC</c:v>
                </c:pt>
                <c:pt idx="5">
                  <c:v>Scottwind (Block 15)</c:v>
                </c:pt>
              </c:strCache>
            </c:strRef>
          </c:cat>
          <c:val>
            <c:numRef>
              <c:f>'AWS - Optimized Scenario'!$G$269:$G$274</c:f>
              <c:numCache>
                <c:formatCode>0.00</c:formatCode>
                <c:ptCount val="6"/>
                <c:pt idx="0">
                  <c:v>305.59679999999997</c:v>
                </c:pt>
                <c:pt idx="1">
                  <c:v>289.33890000000002</c:v>
                </c:pt>
                <c:pt idx="2">
                  <c:v>534.61720000000003</c:v>
                </c:pt>
                <c:pt idx="3">
                  <c:v>984.00800000000004</c:v>
                </c:pt>
                <c:pt idx="4">
                  <c:v>872.94740000000002</c:v>
                </c:pt>
                <c:pt idx="5">
                  <c:v>250.57169999999999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6-4D7F-9A1B-75F6E6392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4602447"/>
        <c:axId val="272372304"/>
      </c:barChart>
      <c:catAx>
        <c:axId val="68460244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 Resource Location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372304"/>
        <c:crosses val="autoZero"/>
        <c:auto val="1"/>
        <c:lblAlgn val="ctr"/>
        <c:lblOffset val="100"/>
        <c:noMultiLvlLbl val="0"/>
      </c:catAx>
      <c:valAx>
        <c:axId val="27237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602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Device Diameter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'AWS - Optimized Scenario'!$F$91:$F$120</c:f>
              <c:numCache>
                <c:formatCode>0</c:formatCode>
                <c:ptCount val="3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</c:numCache>
            </c:numRef>
          </c:xVal>
          <c:yVal>
            <c:numRef>
              <c:f>'AWS - Optimized Scenario'!$L$91:$L$120</c:f>
              <c:numCache>
                <c:formatCode>0</c:formatCode>
                <c:ptCount val="30"/>
                <c:pt idx="0">
                  <c:v>451.59899999999999</c:v>
                </c:pt>
                <c:pt idx="1">
                  <c:v>371.60149999999999</c:v>
                </c:pt>
                <c:pt idx="2">
                  <c:v>348.02940000000001</c:v>
                </c:pt>
                <c:pt idx="3">
                  <c:v>317.95339999999999</c:v>
                </c:pt>
                <c:pt idx="4">
                  <c:v>300.39620000000002</c:v>
                </c:pt>
                <c:pt idx="5">
                  <c:v>302.78719999999998</c:v>
                </c:pt>
                <c:pt idx="6">
                  <c:v>297.33960000000002</c:v>
                </c:pt>
                <c:pt idx="7">
                  <c:v>305.59679999999997</c:v>
                </c:pt>
                <c:pt idx="8">
                  <c:v>308.0496</c:v>
                </c:pt>
                <c:pt idx="9">
                  <c:v>324.64100000000002</c:v>
                </c:pt>
                <c:pt idx="10">
                  <c:v>344.02629999999999</c:v>
                </c:pt>
                <c:pt idx="11">
                  <c:v>359.29320000000001</c:v>
                </c:pt>
                <c:pt idx="12">
                  <c:v>385.8039</c:v>
                </c:pt>
                <c:pt idx="13">
                  <c:v>415.85270000000003</c:v>
                </c:pt>
                <c:pt idx="14">
                  <c:v>447.27159999999998</c:v>
                </c:pt>
                <c:pt idx="15">
                  <c:v>473.3218</c:v>
                </c:pt>
                <c:pt idx="16">
                  <c:v>508.41649999999998</c:v>
                </c:pt>
                <c:pt idx="17">
                  <c:v>544.84799999999996</c:v>
                </c:pt>
                <c:pt idx="18">
                  <c:v>582.62440000000004</c:v>
                </c:pt>
                <c:pt idx="19">
                  <c:v>621.74659999999994</c:v>
                </c:pt>
                <c:pt idx="20">
                  <c:v>662.20699999999999</c:v>
                </c:pt>
                <c:pt idx="21">
                  <c:v>711.58109999999999</c:v>
                </c:pt>
                <c:pt idx="22">
                  <c:v>754.74350000000004</c:v>
                </c:pt>
                <c:pt idx="23">
                  <c:v>799.25900000000001</c:v>
                </c:pt>
                <c:pt idx="24">
                  <c:v>845.11789999999996</c:v>
                </c:pt>
                <c:pt idx="25">
                  <c:v>899.89290000000005</c:v>
                </c:pt>
                <c:pt idx="26">
                  <c:v>948.43849999999998</c:v>
                </c:pt>
                <c:pt idx="27">
                  <c:v>998.32749999999999</c:v>
                </c:pt>
                <c:pt idx="28">
                  <c:v>1057.1325999999999</c:v>
                </c:pt>
                <c:pt idx="29">
                  <c:v>1109.7084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24-4C45-A851-A7D3AF281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Floater</a:t>
                </a:r>
                <a:r>
                  <a:rPr lang="en-US" baseline="0"/>
                  <a:t> Diameter </a:t>
                </a:r>
                <a:r>
                  <a:rPr lang="en-US"/>
                  <a:t>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Plant Scale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'AWS - Baseline Scenario'!$E$126:$E$135</c:f>
              <c:numCache>
                <c:formatCode>0.0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10</c:v>
                </c:pt>
                <c:pt idx="4">
                  <c:v>20</c:v>
                </c:pt>
                <c:pt idx="5">
                  <c:v>40</c:v>
                </c:pt>
                <c:pt idx="6">
                  <c:v>80</c:v>
                </c:pt>
                <c:pt idx="7">
                  <c:v>160</c:v>
                </c:pt>
                <c:pt idx="8">
                  <c:v>320</c:v>
                </c:pt>
                <c:pt idx="9">
                  <c:v>640</c:v>
                </c:pt>
              </c:numCache>
            </c:numRef>
          </c:xVal>
          <c:yVal>
            <c:numRef>
              <c:f>'AWS - Baseline Scenario'!$G$126:$G$135</c:f>
              <c:numCache>
                <c:formatCode>0</c:formatCode>
                <c:ptCount val="10"/>
                <c:pt idx="0">
                  <c:v>964.00289999999995</c:v>
                </c:pt>
                <c:pt idx="1">
                  <c:v>683.70650000000001</c:v>
                </c:pt>
                <c:pt idx="2">
                  <c:v>524.24620000000004</c:v>
                </c:pt>
                <c:pt idx="3">
                  <c:v>407.92410000000001</c:v>
                </c:pt>
                <c:pt idx="4">
                  <c:v>356.35860000000002</c:v>
                </c:pt>
                <c:pt idx="5">
                  <c:v>322.2217</c:v>
                </c:pt>
                <c:pt idx="6">
                  <c:v>308.50209999999998</c:v>
                </c:pt>
                <c:pt idx="7">
                  <c:v>301.05779999999999</c:v>
                </c:pt>
                <c:pt idx="8">
                  <c:v>296.99329999999998</c:v>
                </c:pt>
                <c:pt idx="9">
                  <c:v>294.76049999999998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26-4D11-A24C-4D5973279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Scale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Power Absorption - 100% is Theoretical</a:t>
            </a:r>
            <a:r>
              <a:rPr lang="en-US" baseline="0"/>
              <a:t> Limit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Scenario'!$E$282:$E$291</c:f>
              <c:numCache>
                <c:formatCode>0.00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</c:numCache>
            </c:numRef>
          </c:xVal>
          <c:yVal>
            <c:numRef>
              <c:f>'AWS - Optimized Scenario'!$G$282:$G$291</c:f>
              <c:numCache>
                <c:formatCode>0</c:formatCode>
                <c:ptCount val="10"/>
                <c:pt idx="0">
                  <c:v>1511.4866999999999</c:v>
                </c:pt>
                <c:pt idx="1">
                  <c:v>799.75239999999997</c:v>
                </c:pt>
                <c:pt idx="2">
                  <c:v>562.04259999999999</c:v>
                </c:pt>
                <c:pt idx="3">
                  <c:v>443.1986</c:v>
                </c:pt>
                <c:pt idx="4">
                  <c:v>371.61559999999997</c:v>
                </c:pt>
                <c:pt idx="5">
                  <c:v>323.94839999999999</c:v>
                </c:pt>
                <c:pt idx="6">
                  <c:v>289.85660000000001</c:v>
                </c:pt>
                <c:pt idx="7">
                  <c:v>264.23820000000001</c:v>
                </c:pt>
                <c:pt idx="8">
                  <c:v>244.3117</c:v>
                </c:pt>
                <c:pt idx="9">
                  <c:v>228.35499999999999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01-4DF0-8B7A-CEF773400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Power Absorption Efficiency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Passive Volume Multiplier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Scenario'!$E$295:$E$304</c:f>
              <c:numCache>
                <c:formatCode>0.00</c:formatCode>
                <c:ptCount val="10"/>
                <c:pt idx="0">
                  <c:v>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</c:numCache>
            </c:numRef>
          </c:xVal>
          <c:yVal>
            <c:numRef>
              <c:f>'AWS - Optimized Scenario'!$G$295:$G$304</c:f>
              <c:numCache>
                <c:formatCode>0</c:formatCode>
                <c:ptCount val="10"/>
                <c:pt idx="0">
                  <c:v>210.30770000000001</c:v>
                </c:pt>
                <c:pt idx="1">
                  <c:v>227.51329999999999</c:v>
                </c:pt>
                <c:pt idx="2">
                  <c:v>254.08099999999999</c:v>
                </c:pt>
                <c:pt idx="3">
                  <c:v>271.28660000000002</c:v>
                </c:pt>
                <c:pt idx="4">
                  <c:v>297.85430000000002</c:v>
                </c:pt>
                <c:pt idx="5">
                  <c:v>315.05990000000003</c:v>
                </c:pt>
                <c:pt idx="6">
                  <c:v>332.26549999999997</c:v>
                </c:pt>
                <c:pt idx="7">
                  <c:v>358.83319999999998</c:v>
                </c:pt>
                <c:pt idx="8">
                  <c:v>376.03879999999998</c:v>
                </c:pt>
                <c:pt idx="9">
                  <c:v>402.60649999999998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E8-4C43-B7E9-9CECBCF7E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Passive Volume Multiplier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Design Pressure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Optimized Scenario'!$E$308:$E$317</c:f>
              <c:numCache>
                <c:formatCode>0</c:formatCode>
                <c:ptCount val="10"/>
                <c:pt idx="0">
                  <c:v>10000</c:v>
                </c:pt>
                <c:pt idx="1">
                  <c:v>20000</c:v>
                </c:pt>
                <c:pt idx="2">
                  <c:v>30000</c:v>
                </c:pt>
                <c:pt idx="3">
                  <c:v>40000</c:v>
                </c:pt>
                <c:pt idx="4">
                  <c:v>50000</c:v>
                </c:pt>
                <c:pt idx="5">
                  <c:v>60000</c:v>
                </c:pt>
                <c:pt idx="6">
                  <c:v>70000</c:v>
                </c:pt>
                <c:pt idx="7">
                  <c:v>80000</c:v>
                </c:pt>
                <c:pt idx="8">
                  <c:v>90000</c:v>
                </c:pt>
                <c:pt idx="9">
                  <c:v>100000</c:v>
                </c:pt>
              </c:numCache>
            </c:numRef>
          </c:xVal>
          <c:yVal>
            <c:numRef>
              <c:f>'AWS - Optimized Scenario'!$G$308:$G$317</c:f>
              <c:numCache>
                <c:formatCode>0</c:formatCode>
                <c:ptCount val="10"/>
                <c:pt idx="0">
                  <c:v>274.57170000000002</c:v>
                </c:pt>
                <c:pt idx="1">
                  <c:v>280.77670000000001</c:v>
                </c:pt>
                <c:pt idx="2">
                  <c:v>286.98180000000002</c:v>
                </c:pt>
                <c:pt idx="3">
                  <c:v>293.18680000000001</c:v>
                </c:pt>
                <c:pt idx="4">
                  <c:v>299.39179999999999</c:v>
                </c:pt>
                <c:pt idx="5">
                  <c:v>305.59679999999997</c:v>
                </c:pt>
                <c:pt idx="6">
                  <c:v>311.80180000000001</c:v>
                </c:pt>
                <c:pt idx="7">
                  <c:v>318.00689999999997</c:v>
                </c:pt>
                <c:pt idx="8">
                  <c:v>324.21190000000001</c:v>
                </c:pt>
                <c:pt idx="9">
                  <c:v>330.4169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CC-43F0-BD65-B303CBA11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Design</a:t>
                </a:r>
                <a:r>
                  <a:rPr lang="en-US" baseline="0"/>
                  <a:t> Pressure (Pa)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'AWS - Waterfall'!$B$2:$B$8</c:f>
              <c:strCache>
                <c:ptCount val="7"/>
                <c:pt idx="0">
                  <c:v>Baseline</c:v>
                </c:pt>
                <c:pt idx="1">
                  <c:v>Multi-Absorber Platform</c:v>
                </c:pt>
                <c:pt idx="2">
                  <c:v>Reduce Absorber Volume</c:v>
                </c:pt>
                <c:pt idx="3">
                  <c:v>Manufacturing Innovation</c:v>
                </c:pt>
                <c:pt idx="4">
                  <c:v>Optimal Control</c:v>
                </c:pt>
                <c:pt idx="5">
                  <c:v>Reliability Improvement 4X</c:v>
                </c:pt>
                <c:pt idx="6">
                  <c:v>Reduced Insurance Rates</c:v>
                </c:pt>
              </c:strCache>
            </c:strRef>
          </c:cat>
          <c:val>
            <c:numRef>
              <c:f>'AWS - Waterfall'!$C$2:$C$8</c:f>
              <c:numCache>
                <c:formatCode>General</c:formatCode>
                <c:ptCount val="7"/>
                <c:pt idx="0">
                  <c:v>306</c:v>
                </c:pt>
                <c:pt idx="1">
                  <c:v>281</c:v>
                </c:pt>
                <c:pt idx="2" formatCode="0">
                  <c:v>233</c:v>
                </c:pt>
                <c:pt idx="3" formatCode="0">
                  <c:v>192</c:v>
                </c:pt>
                <c:pt idx="4" formatCode="0">
                  <c:v>167</c:v>
                </c:pt>
                <c:pt idx="5" formatCode="0">
                  <c:v>138</c:v>
                </c:pt>
                <c:pt idx="6" formatCode="0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F-44FB-8EBE-6D07BED66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25"/>
        <c:axId val="1787864176"/>
        <c:axId val="1787865616"/>
      </c:barChart>
      <c:catAx>
        <c:axId val="178786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865616"/>
        <c:crosses val="autoZero"/>
        <c:auto val="1"/>
        <c:lblAlgn val="ctr"/>
        <c:lblOffset val="100"/>
        <c:noMultiLvlLbl val="0"/>
      </c:catAx>
      <c:valAx>
        <c:axId val="178786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86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'AWS - Waterfall'!$C$21</c:f>
              <c:strCache>
                <c:ptCount val="1"/>
                <c:pt idx="0">
                  <c:v>LCoE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'AWS - Waterfall'!$B$22:$B$26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400</c:v>
                </c:pt>
                <c:pt idx="3">
                  <c:v>800</c:v>
                </c:pt>
                <c:pt idx="4">
                  <c:v>1600</c:v>
                </c:pt>
              </c:numCache>
            </c:numRef>
          </c:xVal>
          <c:yVal>
            <c:numRef>
              <c:f>'AWS - Waterfall'!$C$22:$C$26</c:f>
              <c:numCache>
                <c:formatCode>0</c:formatCode>
                <c:ptCount val="5"/>
                <c:pt idx="0">
                  <c:v>110</c:v>
                </c:pt>
                <c:pt idx="1">
                  <c:v>93.5</c:v>
                </c:pt>
                <c:pt idx="2">
                  <c:v>79.474999999999994</c:v>
                </c:pt>
                <c:pt idx="3">
                  <c:v>67.553749999999994</c:v>
                </c:pt>
                <c:pt idx="4">
                  <c:v>57.420687499999993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7E-4840-A9CB-BC97B016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819215"/>
        <c:axId val="1630762975"/>
      </c:scatterChart>
      <c:valAx>
        <c:axId val="9078192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Installed</a:t>
                </a:r>
                <a:r>
                  <a:rPr lang="en-US" baseline="0"/>
                  <a:t> Capacity (MW)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0762975"/>
        <c:crosses val="autoZero"/>
        <c:crossBetween val="midCat"/>
      </c:valAx>
      <c:valAx>
        <c:axId val="1630762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8192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P/V vs Volume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Baseline Scenario'!$H$86:$H$95</c:f>
              <c:numCache>
                <c:formatCode>General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'RPA - Baseline Scenario'!$K$86:$K$95</c:f>
              <c:numCache>
                <c:formatCode>General</c:formatCode>
                <c:ptCount val="10"/>
                <c:pt idx="0">
                  <c:v>1.1330393782907215</c:v>
                </c:pt>
                <c:pt idx="1">
                  <c:v>0.68631648127120159</c:v>
                </c:pt>
                <c:pt idx="2">
                  <c:v>0.48912953716401725</c:v>
                </c:pt>
                <c:pt idx="3">
                  <c:v>0.3607776655320668</c:v>
                </c:pt>
                <c:pt idx="4">
                  <c:v>0.27070208594154782</c:v>
                </c:pt>
                <c:pt idx="5">
                  <c:v>0.21031712719054416</c:v>
                </c:pt>
                <c:pt idx="6">
                  <c:v>0.16697979562100296</c:v>
                </c:pt>
                <c:pt idx="7">
                  <c:v>9.4038507979139804E-2</c:v>
                </c:pt>
                <c:pt idx="8">
                  <c:v>9.3280070115700164E-2</c:v>
                </c:pt>
                <c:pt idx="9">
                  <c:v>6.3805078285458713E-2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F3-455C-A96A-F6AC6D714DC1}"/>
            </c:ext>
          </c:extLst>
        </c:ser>
        <c:ser>
          <c:idx val="1"/>
          <c:order val="1"/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'RPA - Baseline Scenario'!$H$86:$H$95</c:f>
              <c:numCache>
                <c:formatCode>General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'RPA - Baseline Scenario'!$L$86:$L$95</c:f>
              <c:numCache>
                <c:formatCode>General</c:formatCode>
                <c:ptCount val="10"/>
                <c:pt idx="0">
                  <c:v>1.120933778031227</c:v>
                </c:pt>
                <c:pt idx="1">
                  <c:v>1.1209337780312274</c:v>
                </c:pt>
                <c:pt idx="2">
                  <c:v>1.1208805311635082</c:v>
                </c:pt>
                <c:pt idx="3">
                  <c:v>1.1191585089214868</c:v>
                </c:pt>
                <c:pt idx="4">
                  <c:v>1.0774813587853977</c:v>
                </c:pt>
                <c:pt idx="5">
                  <c:v>0.95350478874259215</c:v>
                </c:pt>
                <c:pt idx="6">
                  <c:v>0.8108905566343434</c:v>
                </c:pt>
                <c:pt idx="7">
                  <c:v>0.68565970171731427</c:v>
                </c:pt>
                <c:pt idx="8">
                  <c:v>0.42078269940335133</c:v>
                </c:pt>
                <c:pt idx="9">
                  <c:v>0.27393489650638658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F3-455C-A96A-F6AC6D714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Absorber Volume (m^3)</a:t>
                </a:r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P/V (kW/m^3)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73575016003"/>
          <c:h val="0.1480323199620851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LCoE vs Buoy Diameter</a:t>
            </a:r>
          </a:p>
        </c:rich>
      </c:tx>
      <c:layout>
        <c:manualLayout>
          <c:xMode val="edge"/>
          <c:yMode val="edge"/>
          <c:x val="0.35255629405100802"/>
          <c:y val="1.1872877851080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0"/>
          <c:order val="0"/>
          <c:tx>
            <c:v>Linear Damping</c:v>
          </c:tx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Baseline Scenario'!$F$86:$F$95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24</c:v>
                </c:pt>
                <c:pt idx="9">
                  <c:v>30</c:v>
                </c:pt>
              </c:numCache>
            </c:numRef>
          </c:xVal>
          <c:yVal>
            <c:numRef>
              <c:f>'RPA - Baseline Scenario'!$M$86:$M$95</c:f>
              <c:numCache>
                <c:formatCode>General</c:formatCode>
                <c:ptCount val="10"/>
                <c:pt idx="0">
                  <c:v>2071.4177</c:v>
                </c:pt>
                <c:pt idx="1">
                  <c:v>1128.4403</c:v>
                </c:pt>
                <c:pt idx="2">
                  <c:v>718.8365</c:v>
                </c:pt>
                <c:pt idx="3">
                  <c:v>578.57960000000003</c:v>
                </c:pt>
                <c:pt idx="4">
                  <c:v>364.06849999999997</c:v>
                </c:pt>
                <c:pt idx="5">
                  <c:v>321.3664</c:v>
                </c:pt>
                <c:pt idx="6">
                  <c:v>358.24779999999998</c:v>
                </c:pt>
                <c:pt idx="7">
                  <c:v>517.14859999999999</c:v>
                </c:pt>
                <c:pt idx="8">
                  <c:v>489.03820000000002</c:v>
                </c:pt>
                <c:pt idx="9">
                  <c:v>727.49369999999999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52-4BE3-A7B3-8E8326FD4545}"/>
            </c:ext>
          </c:extLst>
        </c:ser>
        <c:ser>
          <c:idx val="1"/>
          <c:order val="1"/>
          <c:tx>
            <c:v>Optimal Control</c:v>
          </c:tx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'RPA - Baseline Scenario'!$F$86:$F$95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24</c:v>
                </c:pt>
                <c:pt idx="9">
                  <c:v>30</c:v>
                </c:pt>
              </c:numCache>
            </c:numRef>
          </c:xVal>
          <c:yVal>
            <c:numRef>
              <c:f>[6]IO!$N$88:$N$98</c:f>
              <c:numCache>
                <c:formatCode>General</c:formatCode>
                <c:ptCount val="11"/>
                <c:pt idx="0">
                  <c:v>1813.7231999999999</c:v>
                </c:pt>
                <c:pt idx="1">
                  <c:v>604.27639999999997</c:v>
                </c:pt>
                <c:pt idx="2">
                  <c:v>308.49650000000003</c:v>
                </c:pt>
                <c:pt idx="3">
                  <c:v>202.74889999999999</c:v>
                </c:pt>
                <c:pt idx="4">
                  <c:v>130.2337</c:v>
                </c:pt>
                <c:pt idx="5">
                  <c:v>114.42489999999999</c:v>
                </c:pt>
                <c:pt idx="6">
                  <c:v>117.89749999999999</c:v>
                </c:pt>
                <c:pt idx="7">
                  <c:v>125.9097</c:v>
                </c:pt>
                <c:pt idx="8">
                  <c:v>200.19309999999999</c:v>
                </c:pt>
                <c:pt idx="9">
                  <c:v>298.48579999999998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52-4BE3-A7B3-8E8326FD4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Buoy</a:t>
                </a:r>
                <a:r>
                  <a:rPr lang="en-US" baseline="0"/>
                  <a:t> Diameter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85772409454"/>
          <c:h val="6.5955249993460308E-2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Plant Scale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[6]IO!$E$102:$E$111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10</c:v>
                </c:pt>
                <c:pt idx="4">
                  <c:v>20</c:v>
                </c:pt>
                <c:pt idx="5">
                  <c:v>40</c:v>
                </c:pt>
                <c:pt idx="6">
                  <c:v>80</c:v>
                </c:pt>
                <c:pt idx="7">
                  <c:v>160</c:v>
                </c:pt>
                <c:pt idx="8">
                  <c:v>320</c:v>
                </c:pt>
                <c:pt idx="9">
                  <c:v>500</c:v>
                </c:pt>
              </c:numCache>
            </c:numRef>
          </c:xVal>
          <c:yVal>
            <c:numRef>
              <c:f>[6]IO!$G$102:$G$111</c:f>
              <c:numCache>
                <c:formatCode>General</c:formatCode>
                <c:ptCount val="10"/>
                <c:pt idx="0">
                  <c:v>878.48779999999999</c:v>
                </c:pt>
                <c:pt idx="1">
                  <c:v>616.40779999999995</c:v>
                </c:pt>
                <c:pt idx="2">
                  <c:v>467.86079999999998</c:v>
                </c:pt>
                <c:pt idx="3">
                  <c:v>361.64</c:v>
                </c:pt>
                <c:pt idx="4">
                  <c:v>316.62369999999999</c:v>
                </c:pt>
                <c:pt idx="5">
                  <c:v>292.03710000000001</c:v>
                </c:pt>
                <c:pt idx="6">
                  <c:v>278.68759999999997</c:v>
                </c:pt>
                <c:pt idx="7">
                  <c:v>271.37470000000002</c:v>
                </c:pt>
                <c:pt idx="8">
                  <c:v>267.3458</c:v>
                </c:pt>
                <c:pt idx="9">
                  <c:v>265.7636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D1-40D3-A236-6C4DBC0F7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Scale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Plant Scale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'RPA - Baseline Scenario'!$E$100:$E$109</c:f>
              <c:numCache>
                <c:formatCode>0.0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10</c:v>
                </c:pt>
                <c:pt idx="4">
                  <c:v>20</c:v>
                </c:pt>
                <c:pt idx="5">
                  <c:v>40</c:v>
                </c:pt>
                <c:pt idx="6">
                  <c:v>80</c:v>
                </c:pt>
                <c:pt idx="7">
                  <c:v>160</c:v>
                </c:pt>
                <c:pt idx="8">
                  <c:v>320</c:v>
                </c:pt>
                <c:pt idx="9">
                  <c:v>500</c:v>
                </c:pt>
              </c:numCache>
            </c:numRef>
          </c:xVal>
          <c:yVal>
            <c:numRef>
              <c:f>'RPA - Baseline Scenario'!$G$100:$G$109</c:f>
              <c:numCache>
                <c:formatCode>0.0</c:formatCode>
                <c:ptCount val="10"/>
                <c:pt idx="0">
                  <c:v>878.48779999999999</c:v>
                </c:pt>
                <c:pt idx="1">
                  <c:v>616.40779999999995</c:v>
                </c:pt>
                <c:pt idx="2">
                  <c:v>467.86079999999998</c:v>
                </c:pt>
                <c:pt idx="3">
                  <c:v>361.64</c:v>
                </c:pt>
                <c:pt idx="4">
                  <c:v>316.62369999999999</c:v>
                </c:pt>
                <c:pt idx="5">
                  <c:v>292.03710000000001</c:v>
                </c:pt>
                <c:pt idx="6">
                  <c:v>278.68759999999997</c:v>
                </c:pt>
                <c:pt idx="7">
                  <c:v>271.37470000000002</c:v>
                </c:pt>
                <c:pt idx="8">
                  <c:v>267.3458</c:v>
                </c:pt>
                <c:pt idx="9">
                  <c:v>265.7636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A9-41F0-9010-98BEABF53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Scale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Capacity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Baseline Scenario'!$E$114:$E$123</c:f>
              <c:numCache>
                <c:formatCode>0%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0.9</c:v>
                </c:pt>
              </c:numCache>
            </c:numRef>
          </c:xVal>
          <c:yVal>
            <c:numRef>
              <c:f>'RPA - Baseline Scenario'!$F$114:$F$123</c:f>
              <c:numCache>
                <c:formatCode>0</c:formatCode>
                <c:ptCount val="10"/>
                <c:pt idx="0">
                  <c:v>848.77689999999996</c:v>
                </c:pt>
                <c:pt idx="1">
                  <c:v>499.5797</c:v>
                </c:pt>
                <c:pt idx="2">
                  <c:v>387.49790000000002</c:v>
                </c:pt>
                <c:pt idx="3">
                  <c:v>331.1671</c:v>
                </c:pt>
                <c:pt idx="4">
                  <c:v>297.2953</c:v>
                </c:pt>
                <c:pt idx="5">
                  <c:v>275.84140000000002</c:v>
                </c:pt>
                <c:pt idx="6">
                  <c:v>264.39420000000001</c:v>
                </c:pt>
                <c:pt idx="7">
                  <c:v>265.8064</c:v>
                </c:pt>
                <c:pt idx="8">
                  <c:v>287.22980000000001</c:v>
                </c:pt>
                <c:pt idx="9">
                  <c:v>287.22980000000001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54-4DE6-ACF0-137275443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WEC Capacity Factor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Plant Scale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'AWS - Baseline Scenario'!$E$126:$E$135</c:f>
              <c:numCache>
                <c:formatCode>0.0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10</c:v>
                </c:pt>
                <c:pt idx="4">
                  <c:v>20</c:v>
                </c:pt>
                <c:pt idx="5">
                  <c:v>40</c:v>
                </c:pt>
                <c:pt idx="6">
                  <c:v>80</c:v>
                </c:pt>
                <c:pt idx="7">
                  <c:v>160</c:v>
                </c:pt>
                <c:pt idx="8">
                  <c:v>320</c:v>
                </c:pt>
                <c:pt idx="9">
                  <c:v>640</c:v>
                </c:pt>
              </c:numCache>
            </c:numRef>
          </c:xVal>
          <c:yVal>
            <c:numRef>
              <c:f>'AWS - Baseline Scenario'!$G$126:$G$135</c:f>
              <c:numCache>
                <c:formatCode>0</c:formatCode>
                <c:ptCount val="10"/>
                <c:pt idx="0">
                  <c:v>964.00289999999995</c:v>
                </c:pt>
                <c:pt idx="1">
                  <c:v>683.70650000000001</c:v>
                </c:pt>
                <c:pt idx="2">
                  <c:v>524.24620000000004</c:v>
                </c:pt>
                <c:pt idx="3">
                  <c:v>407.92410000000001</c:v>
                </c:pt>
                <c:pt idx="4">
                  <c:v>356.35860000000002</c:v>
                </c:pt>
                <c:pt idx="5">
                  <c:v>322.2217</c:v>
                </c:pt>
                <c:pt idx="6">
                  <c:v>308.50209999999998</c:v>
                </c:pt>
                <c:pt idx="7">
                  <c:v>301.05779999999999</c:v>
                </c:pt>
                <c:pt idx="8">
                  <c:v>296.99329999999998</c:v>
                </c:pt>
                <c:pt idx="9">
                  <c:v>294.76049999999998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6-42DB-A83A-DA89090C3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  <c:max val="30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Scale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Fixed Charge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Baseline Scenario'!$E$127:$E$136</c:f>
              <c:numCache>
                <c:formatCode>0%</c:formatCode>
                <c:ptCount val="10"/>
                <c:pt idx="0">
                  <c:v>0.05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0.14000000000000001</c:v>
                </c:pt>
              </c:numCache>
            </c:numRef>
          </c:xVal>
          <c:yVal>
            <c:numRef>
              <c:f>'RPA - Baseline Scenario'!$F$127:$F$136</c:f>
              <c:numCache>
                <c:formatCode>0</c:formatCode>
                <c:ptCount val="10"/>
                <c:pt idx="0">
                  <c:v>243.73009999999999</c:v>
                </c:pt>
                <c:pt idx="1">
                  <c:v>259.78579999999999</c:v>
                </c:pt>
                <c:pt idx="2">
                  <c:v>275.84140000000002</c:v>
                </c:pt>
                <c:pt idx="3">
                  <c:v>291.89710000000002</c:v>
                </c:pt>
                <c:pt idx="4">
                  <c:v>307.95269999999999</c:v>
                </c:pt>
                <c:pt idx="5">
                  <c:v>324.00839999999999</c:v>
                </c:pt>
                <c:pt idx="6">
                  <c:v>340.06400000000002</c:v>
                </c:pt>
                <c:pt idx="7">
                  <c:v>356.11970000000002</c:v>
                </c:pt>
                <c:pt idx="8">
                  <c:v>372.17529999999999</c:v>
                </c:pt>
                <c:pt idx="9">
                  <c:v>388.23099999999999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34-4AC8-9640-8943D9510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FCR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Structural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Baseline Scenario'!$F$140:$F$149</c:f>
              <c:numCache>
                <c:formatCode>0</c:formatCode>
                <c:ptCount val="10"/>
                <c:pt idx="0">
                  <c:v>76.130099999999999</c:v>
                </c:pt>
                <c:pt idx="1">
                  <c:v>152.26009999999999</c:v>
                </c:pt>
                <c:pt idx="2">
                  <c:v>304.52019999999999</c:v>
                </c:pt>
                <c:pt idx="3">
                  <c:v>456.78030000000001</c:v>
                </c:pt>
                <c:pt idx="4">
                  <c:v>609.04049999999995</c:v>
                </c:pt>
                <c:pt idx="5">
                  <c:v>761.30060000000003</c:v>
                </c:pt>
                <c:pt idx="6">
                  <c:v>913.5607</c:v>
                </c:pt>
                <c:pt idx="7">
                  <c:v>1065.8208</c:v>
                </c:pt>
                <c:pt idx="8">
                  <c:v>1218.0808999999999</c:v>
                </c:pt>
                <c:pt idx="9">
                  <c:v>1370.3409999999999</c:v>
                </c:pt>
              </c:numCache>
            </c:numRef>
          </c:xVal>
          <c:yVal>
            <c:numRef>
              <c:f>'RPA - Baseline Scenario'!$G$140:$G$149</c:f>
              <c:numCache>
                <c:formatCode>0</c:formatCode>
                <c:ptCount val="10"/>
                <c:pt idx="0">
                  <c:v>258.5609</c:v>
                </c:pt>
                <c:pt idx="1">
                  <c:v>260.48099999999999</c:v>
                </c:pt>
                <c:pt idx="2">
                  <c:v>264.3211</c:v>
                </c:pt>
                <c:pt idx="3">
                  <c:v>268.16120000000001</c:v>
                </c:pt>
                <c:pt idx="4">
                  <c:v>272.00130000000001</c:v>
                </c:pt>
                <c:pt idx="5">
                  <c:v>275.84140000000002</c:v>
                </c:pt>
                <c:pt idx="6">
                  <c:v>279.68150000000003</c:v>
                </c:pt>
                <c:pt idx="7">
                  <c:v>283.52159999999998</c:v>
                </c:pt>
                <c:pt idx="8">
                  <c:v>287.36169999999998</c:v>
                </c:pt>
                <c:pt idx="9">
                  <c:v>291.20190000000002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63C-91AC-A83985847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Structural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PTO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Baseline Scenario'!$F$153:$F$162</c:f>
              <c:numCache>
                <c:formatCode>0</c:formatCode>
                <c:ptCount val="10"/>
                <c:pt idx="0">
                  <c:v>0</c:v>
                </c:pt>
                <c:pt idx="1">
                  <c:v>733.05010000000004</c:v>
                </c:pt>
                <c:pt idx="2">
                  <c:v>1466.1002000000001</c:v>
                </c:pt>
                <c:pt idx="3">
                  <c:v>2199.1502999999998</c:v>
                </c:pt>
                <c:pt idx="4">
                  <c:v>2932.2004000000002</c:v>
                </c:pt>
                <c:pt idx="5">
                  <c:v>3665.2505000000001</c:v>
                </c:pt>
                <c:pt idx="6">
                  <c:v>4398.3005999999996</c:v>
                </c:pt>
                <c:pt idx="7">
                  <c:v>5131.3507</c:v>
                </c:pt>
                <c:pt idx="8">
                  <c:v>5864.4008000000003</c:v>
                </c:pt>
                <c:pt idx="9">
                  <c:v>6597.4508999999998</c:v>
                </c:pt>
              </c:numCache>
            </c:numRef>
          </c:xVal>
          <c:yVal>
            <c:numRef>
              <c:f>'RPA - Baseline Scenario'!$G$153:$G$162</c:f>
              <c:numCache>
                <c:formatCode>0</c:formatCode>
                <c:ptCount val="10"/>
                <c:pt idx="0">
                  <c:v>160.9315</c:v>
                </c:pt>
                <c:pt idx="1">
                  <c:v>183.9135</c:v>
                </c:pt>
                <c:pt idx="2">
                  <c:v>206.8954</c:v>
                </c:pt>
                <c:pt idx="3">
                  <c:v>229.87739999999999</c:v>
                </c:pt>
                <c:pt idx="4">
                  <c:v>252.85939999999999</c:v>
                </c:pt>
                <c:pt idx="5">
                  <c:v>275.84140000000002</c:v>
                </c:pt>
                <c:pt idx="6">
                  <c:v>298.82339999999999</c:v>
                </c:pt>
                <c:pt idx="7">
                  <c:v>321.80540000000002</c:v>
                </c:pt>
                <c:pt idx="8">
                  <c:v>344.78739999999999</c:v>
                </c:pt>
                <c:pt idx="9">
                  <c:v>367.76940000000002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8-4BA0-AE69-320ADFE01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PTO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Mooring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'RPA - Baseline Scenario'!$F$166:$F$175</c:f>
              <c:strCache>
                <c:ptCount val="10"/>
                <c:pt idx="0">
                  <c:v>0</c:v>
                </c:pt>
                <c:pt idx="1">
                  <c:v>228</c:v>
                </c:pt>
                <c:pt idx="2">
                  <c:v>455</c:v>
                </c:pt>
                <c:pt idx="3">
                  <c:v>683</c:v>
                </c:pt>
                <c:pt idx="4">
                  <c:v>910</c:v>
                </c:pt>
                <c:pt idx="5">
                  <c:v>1138</c:v>
                </c:pt>
                <c:pt idx="6">
                  <c:v>1366</c:v>
                </c:pt>
                <c:pt idx="7">
                  <c:v>1593</c:v>
                </c:pt>
                <c:pt idx="8">
                  <c:v>1821</c:v>
                </c:pt>
                <c:pt idx="9">
                  <c:v>2048</c:v>
                </c:pt>
              </c:strCache>
            </c:strRef>
          </c:tx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Baseline Scenario'!$F$166:$F$175</c:f>
              <c:numCache>
                <c:formatCode>0</c:formatCode>
                <c:ptCount val="10"/>
                <c:pt idx="0">
                  <c:v>0</c:v>
                </c:pt>
                <c:pt idx="1">
                  <c:v>227.5924</c:v>
                </c:pt>
                <c:pt idx="2">
                  <c:v>455.1848</c:v>
                </c:pt>
                <c:pt idx="3">
                  <c:v>682.77719999999999</c:v>
                </c:pt>
                <c:pt idx="4">
                  <c:v>910.36959999999999</c:v>
                </c:pt>
                <c:pt idx="5">
                  <c:v>1137.962</c:v>
                </c:pt>
                <c:pt idx="6">
                  <c:v>1365.5545</c:v>
                </c:pt>
                <c:pt idx="7">
                  <c:v>1593.1469</c:v>
                </c:pt>
                <c:pt idx="8">
                  <c:v>1820.7393</c:v>
                </c:pt>
                <c:pt idx="9">
                  <c:v>2048.3317000000002</c:v>
                </c:pt>
              </c:numCache>
            </c:numRef>
          </c:xVal>
          <c:yVal>
            <c:numRef>
              <c:f>'RPA - Baseline Scenario'!$G$166:$G$175</c:f>
              <c:numCache>
                <c:formatCode>0</c:formatCode>
                <c:ptCount val="10"/>
                <c:pt idx="0">
                  <c:v>247.1412</c:v>
                </c:pt>
                <c:pt idx="1">
                  <c:v>252.88120000000001</c:v>
                </c:pt>
                <c:pt idx="2">
                  <c:v>258.62130000000002</c:v>
                </c:pt>
                <c:pt idx="3">
                  <c:v>264.36130000000003</c:v>
                </c:pt>
                <c:pt idx="4">
                  <c:v>270.10140000000001</c:v>
                </c:pt>
                <c:pt idx="5">
                  <c:v>275.84140000000002</c:v>
                </c:pt>
                <c:pt idx="6">
                  <c:v>281.58150000000001</c:v>
                </c:pt>
                <c:pt idx="7">
                  <c:v>287.32150000000001</c:v>
                </c:pt>
                <c:pt idx="8">
                  <c:v>293.06150000000002</c:v>
                </c:pt>
                <c:pt idx="9">
                  <c:v>298.80160000000001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C2-4C58-BB82-476798A18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Mooring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Installation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Baseline Scenario'!$F$179:$F$188</c:f>
              <c:numCache>
                <c:formatCode>0</c:formatCode>
                <c:ptCount val="10"/>
                <c:pt idx="0">
                  <c:v>0</c:v>
                </c:pt>
                <c:pt idx="1">
                  <c:v>248.20349999999999</c:v>
                </c:pt>
                <c:pt idx="2">
                  <c:v>496.40699999999998</c:v>
                </c:pt>
                <c:pt idx="3">
                  <c:v>744.61040000000003</c:v>
                </c:pt>
                <c:pt idx="4">
                  <c:v>992.81389999999999</c:v>
                </c:pt>
                <c:pt idx="5">
                  <c:v>1241.0174</c:v>
                </c:pt>
                <c:pt idx="6">
                  <c:v>1489.2209</c:v>
                </c:pt>
                <c:pt idx="7">
                  <c:v>1737.4244000000001</c:v>
                </c:pt>
                <c:pt idx="8">
                  <c:v>1985.6279</c:v>
                </c:pt>
                <c:pt idx="9">
                  <c:v>2233.8312999999998</c:v>
                </c:pt>
              </c:numCache>
            </c:numRef>
          </c:xVal>
          <c:yVal>
            <c:numRef>
              <c:f>'RPA - Baseline Scenario'!$G$179:$G$188</c:f>
              <c:numCache>
                <c:formatCode>0</c:formatCode>
                <c:ptCount val="10"/>
                <c:pt idx="0">
                  <c:v>238.18299999999999</c:v>
                </c:pt>
                <c:pt idx="1">
                  <c:v>245.71469999999999</c:v>
                </c:pt>
                <c:pt idx="2">
                  <c:v>253.24639999999999</c:v>
                </c:pt>
                <c:pt idx="3">
                  <c:v>260.77800000000002</c:v>
                </c:pt>
                <c:pt idx="4">
                  <c:v>268.30970000000002</c:v>
                </c:pt>
                <c:pt idx="5">
                  <c:v>275.84140000000002</c:v>
                </c:pt>
                <c:pt idx="6">
                  <c:v>283.37310000000002</c:v>
                </c:pt>
                <c:pt idx="7">
                  <c:v>290.90480000000002</c:v>
                </c:pt>
                <c:pt idx="8">
                  <c:v>298.43650000000002</c:v>
                </c:pt>
                <c:pt idx="9">
                  <c:v>305.96809999999999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5E-465B-91B2-21BDE77E7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Installation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O&amp;M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Baseline Scenario'!$E$192:$E$201</c:f>
              <c:numCache>
                <c:formatCode>0.0%</c:formatCode>
                <c:ptCount val="1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'RPA - Baseline Scenario'!$F$192:$F$201</c:f>
              <c:numCache>
                <c:formatCode>0</c:formatCode>
                <c:ptCount val="10"/>
                <c:pt idx="0">
                  <c:v>165.49529999999999</c:v>
                </c:pt>
                <c:pt idx="1">
                  <c:v>187.56450000000001</c:v>
                </c:pt>
                <c:pt idx="2">
                  <c:v>209.6337</c:v>
                </c:pt>
                <c:pt idx="3">
                  <c:v>231.703</c:v>
                </c:pt>
                <c:pt idx="4">
                  <c:v>253.7722</c:v>
                </c:pt>
                <c:pt idx="5">
                  <c:v>275.84140000000002</c:v>
                </c:pt>
                <c:pt idx="6">
                  <c:v>297.91059999999999</c:v>
                </c:pt>
                <c:pt idx="7">
                  <c:v>319.97989999999999</c:v>
                </c:pt>
                <c:pt idx="8">
                  <c:v>342.04910000000001</c:v>
                </c:pt>
                <c:pt idx="9">
                  <c:v>364.11829999999998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5-4122-B627-42A3A91D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O&amp;M Cost (% of CAPEX)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Insurance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[6]IO!$E$207:$E$216</c:f>
              <c:numCache>
                <c:formatCode>General</c:formatCode>
                <c:ptCount val="10"/>
                <c:pt idx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1.2E-2</c:v>
                </c:pt>
                <c:pt idx="4">
                  <c:v>1.6E-2</c:v>
                </c:pt>
                <c:pt idx="5">
                  <c:v>0.02</c:v>
                </c:pt>
                <c:pt idx="6">
                  <c:v>2.4E-2</c:v>
                </c:pt>
                <c:pt idx="7">
                  <c:v>2.8000000000000001E-2</c:v>
                </c:pt>
                <c:pt idx="8">
                  <c:v>3.2000000000000001E-2</c:v>
                </c:pt>
                <c:pt idx="9">
                  <c:v>3.5999999999999997E-2</c:v>
                </c:pt>
              </c:numCache>
            </c:numRef>
          </c:xVal>
          <c:yVal>
            <c:numRef>
              <c:f>[6]IO!$F$207:$F$216</c:f>
              <c:numCache>
                <c:formatCode>General</c:formatCode>
                <c:ptCount val="10"/>
                <c:pt idx="0">
                  <c:v>229.28880000000001</c:v>
                </c:pt>
                <c:pt idx="1">
                  <c:v>238.41249999999999</c:v>
                </c:pt>
                <c:pt idx="2">
                  <c:v>247.62960000000001</c:v>
                </c:pt>
                <c:pt idx="3">
                  <c:v>256.94009999999997</c:v>
                </c:pt>
                <c:pt idx="4">
                  <c:v>266.34410000000003</c:v>
                </c:pt>
                <c:pt idx="5">
                  <c:v>275.84140000000002</c:v>
                </c:pt>
                <c:pt idx="6">
                  <c:v>285.43220000000002</c:v>
                </c:pt>
                <c:pt idx="7">
                  <c:v>295.11630000000002</c:v>
                </c:pt>
                <c:pt idx="8">
                  <c:v>304.89389999999997</c:v>
                </c:pt>
                <c:pt idx="9">
                  <c:v>314.76490000000001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67-4601-B3F7-350BA688D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Insurance Cost (% of CAPEX)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PTO Efficiency</a:t>
            </a:r>
          </a:p>
        </c:rich>
      </c:tx>
      <c:layout>
        <c:manualLayout>
          <c:xMode val="edge"/>
          <c:yMode val="edge"/>
          <c:x val="0.28189298619337244"/>
          <c:y val="3.0046951318812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Baseline Scenario'!$E$218:$E$227</c:f>
              <c:numCache>
                <c:formatCode>0%</c:formatCode>
                <c:ptCount val="10"/>
                <c:pt idx="0">
                  <c:v>0.5</c:v>
                </c:pt>
                <c:pt idx="1">
                  <c:v>0.6</c:v>
                </c:pt>
                <c:pt idx="2">
                  <c:v>0.65</c:v>
                </c:pt>
                <c:pt idx="3">
                  <c:v>0.7</c:v>
                </c:pt>
                <c:pt idx="4">
                  <c:v>0.75</c:v>
                </c:pt>
                <c:pt idx="5">
                  <c:v>0.8</c:v>
                </c:pt>
                <c:pt idx="6">
                  <c:v>0.85</c:v>
                </c:pt>
                <c:pt idx="7">
                  <c:v>0.9</c:v>
                </c:pt>
                <c:pt idx="8">
                  <c:v>0.94999999999999896</c:v>
                </c:pt>
                <c:pt idx="9">
                  <c:v>0.999999999999999</c:v>
                </c:pt>
              </c:numCache>
            </c:numRef>
          </c:xVal>
          <c:yVal>
            <c:numRef>
              <c:f>'RPA - Baseline Scenario'!$F$218:$F$227</c:f>
              <c:numCache>
                <c:formatCode>0</c:formatCode>
                <c:ptCount val="10"/>
                <c:pt idx="0">
                  <c:v>372.90550000000002</c:v>
                </c:pt>
                <c:pt idx="1">
                  <c:v>329.81119999999999</c:v>
                </c:pt>
                <c:pt idx="2">
                  <c:v>313.19389999999999</c:v>
                </c:pt>
                <c:pt idx="3">
                  <c:v>298.94779999999997</c:v>
                </c:pt>
                <c:pt idx="4">
                  <c:v>286.73860000000002</c:v>
                </c:pt>
                <c:pt idx="5">
                  <c:v>275.84140000000002</c:v>
                </c:pt>
                <c:pt idx="6">
                  <c:v>266.29340000000002</c:v>
                </c:pt>
                <c:pt idx="7">
                  <c:v>257.77999999999997</c:v>
                </c:pt>
                <c:pt idx="8">
                  <c:v>250.12180000000001</c:v>
                </c:pt>
                <c:pt idx="9">
                  <c:v>243.3486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47-424D-9FCE-2A681C462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PTO 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Plant Availability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Baseline Scenario'!$E$231:$E$240</c:f>
              <c:numCache>
                <c:formatCode>0%</c:formatCode>
                <c:ptCount val="10"/>
                <c:pt idx="0">
                  <c:v>0.64</c:v>
                </c:pt>
                <c:pt idx="1">
                  <c:v>0.68</c:v>
                </c:pt>
                <c:pt idx="2">
                  <c:v>0.72</c:v>
                </c:pt>
                <c:pt idx="3">
                  <c:v>0.76</c:v>
                </c:pt>
                <c:pt idx="4">
                  <c:v>0.8</c:v>
                </c:pt>
                <c:pt idx="5">
                  <c:v>0.84</c:v>
                </c:pt>
                <c:pt idx="6">
                  <c:v>0.88</c:v>
                </c:pt>
                <c:pt idx="7">
                  <c:v>0.92</c:v>
                </c:pt>
                <c:pt idx="8">
                  <c:v>0.96</c:v>
                </c:pt>
                <c:pt idx="9">
                  <c:v>1</c:v>
                </c:pt>
              </c:numCache>
            </c:numRef>
          </c:xVal>
          <c:yVal>
            <c:numRef>
              <c:f>'RPA - Baseline Scenario'!$F$231:$F$240</c:f>
              <c:numCache>
                <c:formatCode>0</c:formatCode>
                <c:ptCount val="10"/>
                <c:pt idx="0">
                  <c:v>409.45209999999997</c:v>
                </c:pt>
                <c:pt idx="1">
                  <c:v>385.36669999999998</c:v>
                </c:pt>
                <c:pt idx="2">
                  <c:v>363.95740000000001</c:v>
                </c:pt>
                <c:pt idx="3">
                  <c:v>344.80180000000001</c:v>
                </c:pt>
                <c:pt idx="4">
                  <c:v>327.56169999999997</c:v>
                </c:pt>
                <c:pt idx="5">
                  <c:v>311.96350000000001</c:v>
                </c:pt>
                <c:pt idx="6">
                  <c:v>297.7833</c:v>
                </c:pt>
                <c:pt idx="7">
                  <c:v>284.83620000000002</c:v>
                </c:pt>
                <c:pt idx="8">
                  <c:v>272.96809999999999</c:v>
                </c:pt>
                <c:pt idx="9">
                  <c:v>262.04930000000002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47-4875-8D24-755CC0A3A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Availability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LCoE vs Buoy Diameter - Grid Connected</a:t>
            </a:r>
          </a:p>
        </c:rich>
      </c:tx>
      <c:layout>
        <c:manualLayout>
          <c:xMode val="edge"/>
          <c:yMode val="edge"/>
          <c:x val="0.22764251624426823"/>
          <c:y val="2.70531483291561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0"/>
          <c:order val="0"/>
          <c:tx>
            <c:v>Linear Damping</c:v>
          </c:tx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[6]IO!$F$88:$F$97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24</c:v>
                </c:pt>
                <c:pt idx="9">
                  <c:v>30</c:v>
                </c:pt>
              </c:numCache>
            </c:numRef>
          </c:xVal>
          <c:yVal>
            <c:numRef>
              <c:f>[6]IO!$M$88:$M$97</c:f>
              <c:numCache>
                <c:formatCode>General</c:formatCode>
                <c:ptCount val="10"/>
                <c:pt idx="0">
                  <c:v>2071.4177</c:v>
                </c:pt>
                <c:pt idx="1">
                  <c:v>1128.4403</c:v>
                </c:pt>
                <c:pt idx="2">
                  <c:v>718.8365</c:v>
                </c:pt>
                <c:pt idx="3">
                  <c:v>578.57960000000003</c:v>
                </c:pt>
                <c:pt idx="4">
                  <c:v>364.06849999999997</c:v>
                </c:pt>
                <c:pt idx="5">
                  <c:v>321.3664</c:v>
                </c:pt>
                <c:pt idx="6">
                  <c:v>358.24779999999998</c:v>
                </c:pt>
                <c:pt idx="7">
                  <c:v>517.14859999999999</c:v>
                </c:pt>
                <c:pt idx="8">
                  <c:v>489.03820000000002</c:v>
                </c:pt>
                <c:pt idx="9">
                  <c:v>727.49369999999999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02-40D9-A5F7-F9F55F050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Buoy</a:t>
                </a:r>
                <a:r>
                  <a:rPr lang="en-US" baseline="0"/>
                  <a:t> Diameter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85772409454"/>
          <c:h val="6.5955249993460308E-2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Capacity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Scenario'!$E$139:$E$148</c:f>
              <c:numCache>
                <c:formatCode>0%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0.9</c:v>
                </c:pt>
              </c:numCache>
            </c:numRef>
          </c:xVal>
          <c:yVal>
            <c:numRef>
              <c:f>'AWS - Baseline Scenario'!$F$139:$F$148</c:f>
              <c:numCache>
                <c:formatCode>0</c:formatCode>
                <c:ptCount val="10"/>
                <c:pt idx="0">
                  <c:v>755.02980000000002</c:v>
                </c:pt>
                <c:pt idx="1">
                  <c:v>463.1918</c:v>
                </c:pt>
                <c:pt idx="2">
                  <c:v>373.4271</c:v>
                </c:pt>
                <c:pt idx="3">
                  <c:v>331.72219999999999</c:v>
                </c:pt>
                <c:pt idx="4">
                  <c:v>309.9049</c:v>
                </c:pt>
                <c:pt idx="5">
                  <c:v>305.59679999999997</c:v>
                </c:pt>
                <c:pt idx="6">
                  <c:v>325.04000000000002</c:v>
                </c:pt>
                <c:pt idx="7">
                  <c:v>391.07409999999999</c:v>
                </c:pt>
                <c:pt idx="8">
                  <c:v>557.43640000000005</c:v>
                </c:pt>
                <c:pt idx="9">
                  <c:v>557.43640000000005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17-44B0-8D2B-C8E80F824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WEC Capacity Factor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LCoE vs Buoy Diameter - Grid Connected</a:t>
            </a:r>
          </a:p>
        </c:rich>
      </c:tx>
      <c:layout>
        <c:manualLayout>
          <c:xMode val="edge"/>
          <c:yMode val="edge"/>
          <c:x val="0.2302262262843246"/>
          <c:y val="2.70531483291561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1"/>
          <c:order val="0"/>
          <c:tx>
            <c:v>Optimal Control</c:v>
          </c:tx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[6]IO!$F$88:$F$97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24</c:v>
                </c:pt>
                <c:pt idx="9">
                  <c:v>30</c:v>
                </c:pt>
              </c:numCache>
            </c:numRef>
          </c:xVal>
          <c:yVal>
            <c:numRef>
              <c:f>[6]IO!$N$88:$N$97</c:f>
              <c:numCache>
                <c:formatCode>General</c:formatCode>
                <c:ptCount val="10"/>
                <c:pt idx="0">
                  <c:v>1813.7231999999999</c:v>
                </c:pt>
                <c:pt idx="1">
                  <c:v>604.27639999999997</c:v>
                </c:pt>
                <c:pt idx="2">
                  <c:v>308.49650000000003</c:v>
                </c:pt>
                <c:pt idx="3">
                  <c:v>202.74889999999999</c:v>
                </c:pt>
                <c:pt idx="4">
                  <c:v>130.2337</c:v>
                </c:pt>
                <c:pt idx="5">
                  <c:v>114.42489999999999</c:v>
                </c:pt>
                <c:pt idx="6">
                  <c:v>117.89749999999999</c:v>
                </c:pt>
                <c:pt idx="7">
                  <c:v>125.9097</c:v>
                </c:pt>
                <c:pt idx="8">
                  <c:v>200.19309999999999</c:v>
                </c:pt>
                <c:pt idx="9">
                  <c:v>298.48579999999998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61-4C26-8701-F2FFF7FCD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Buoy</a:t>
                </a:r>
                <a:r>
                  <a:rPr lang="en-US" baseline="0"/>
                  <a:t> Diameter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85772409454"/>
          <c:h val="6.5955249993460308E-2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Contribution to LCoE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4591781331799657"/>
          <c:y val="0.19056495984509061"/>
          <c:w val="0.45772498335678774"/>
          <c:h val="0.59301327279882643"/>
        </c:manualLayout>
      </c:layout>
      <c:doughnutChart>
        <c:varyColors val="1"/>
        <c:ser>
          <c:idx val="0"/>
          <c:order val="0"/>
          <c:tx>
            <c:strRef>
              <c:f>'RPA - Baseline Scenario'!$D$71:$D$80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5-4966-84A9-BA292307D1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5-4966-84A9-BA292307D1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5-4966-84A9-BA292307D1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5-4966-84A9-BA292307D1D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5-4966-84A9-BA292307D1D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2C45-4966-84A9-BA292307D1D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2C45-4966-84A9-BA292307D1D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2C45-4966-84A9-BA292307D1D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2C45-4966-84A9-BA292307D1D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2C45-4966-84A9-BA292307D1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[6]IO!$D$73:$D$82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'RPA - Baseline Scenario'!$E$71:$E$80</c:f>
              <c:numCache>
                <c:formatCode>0%</c:formatCode>
                <c:ptCount val="10"/>
                <c:pt idx="0">
                  <c:v>3.9479050842443679E-2</c:v>
                </c:pt>
                <c:pt idx="1">
                  <c:v>0.1900702804608424</c:v>
                </c:pt>
                <c:pt idx="2">
                  <c:v>5.9011727504571773E-2</c:v>
                </c:pt>
                <c:pt idx="3">
                  <c:v>4.8025294092524984E-2</c:v>
                </c:pt>
                <c:pt idx="4">
                  <c:v>5.4368851255281875E-3</c:v>
                </c:pt>
                <c:pt idx="5">
                  <c:v>7.2627928130656145E-3</c:v>
                </c:pt>
                <c:pt idx="6">
                  <c:v>2.1116402627369683E-2</c:v>
                </c:pt>
                <c:pt idx="7">
                  <c:v>3.7040243346634624E-2</c:v>
                </c:pt>
                <c:pt idx="8">
                  <c:v>0.19252266450867478</c:v>
                </c:pt>
                <c:pt idx="9">
                  <c:v>0.40003465867834437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C45-4966-84A9-BA292307D1D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Breakdown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4591781331799657"/>
          <c:y val="0.19056495984509061"/>
          <c:w val="0.45772498335678774"/>
          <c:h val="0.59301327279882643"/>
        </c:manualLayout>
      </c:layout>
      <c:doughnutChart>
        <c:varyColors val="1"/>
        <c:ser>
          <c:idx val="0"/>
          <c:order val="0"/>
          <c:tx>
            <c:strRef>
              <c:f>'RPA - Baseline Scenario'!$I$71:$I$78</c:f>
              <c:strCache>
                <c:ptCount val="8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28-486A-883F-CBBE4DCCA5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28-486A-883F-CBBE4DCCA5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28-486A-883F-CBBE4DCCA5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28-486A-883F-CBBE4DCCA5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28-486A-883F-CBBE4DCCA5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9B28-486A-883F-CBBE4DCCA5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9B28-486A-883F-CBBE4DCCA5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9B28-486A-883F-CBBE4DCCA5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[6]IO!$D$73:$D$82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'RPA - Baseline Scenario'!$J$71:$J$78</c:f>
              <c:numCache>
                <c:formatCode>0%</c:formatCode>
                <c:ptCount val="8"/>
                <c:pt idx="0">
                  <c:v>9.6894736582944729E-2</c:v>
                </c:pt>
                <c:pt idx="1">
                  <c:v>0.46649575824401418</c:v>
                </c:pt>
                <c:pt idx="2">
                  <c:v>0.14483442914267561</c:v>
                </c:pt>
                <c:pt idx="3">
                  <c:v>0.11787006326430778</c:v>
                </c:pt>
                <c:pt idx="4">
                  <c:v>1.3343926483243077E-2</c:v>
                </c:pt>
                <c:pt idx="5">
                  <c:v>1.7825311942958999E-2</c:v>
                </c:pt>
                <c:pt idx="6">
                  <c:v>5.1826683430764561E-2</c:v>
                </c:pt>
                <c:pt idx="7">
                  <c:v>9.090909090909087E-2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28-486A-883F-CBBE4DCCA5F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Contribution to LCoE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41016937741597"/>
          <c:y val="0.19056495984509061"/>
          <c:w val="0.7522326512979618"/>
          <c:h val="0.46070564246986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 - Baseline Scenario'!$D$71:$D$80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brightRoom" dir="t"/>
            </a:scene3d>
            <a:sp3d prstMaterial="flat">
              <a:bevelT w="50800" h="101600" prst="angl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F2-47CC-A618-5BD3DA6168C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F2-47CC-A618-5BD3DA6168C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F2-47CC-A618-5BD3DA6168C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F2-47CC-A618-5BD3DA6168C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F2-47CC-A618-5BD3DA6168C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96F2-47CC-A618-5BD3DA6168C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96F2-47CC-A618-5BD3DA6168C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96F2-47CC-A618-5BD3DA6168C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96F2-47CC-A618-5BD3DA6168C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96F2-47CC-A618-5BD3DA61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'RPA - Baseline Scenario'!$E$71:$E$80</c:f>
              <c:numCache>
                <c:formatCode>0%</c:formatCode>
                <c:ptCount val="10"/>
                <c:pt idx="0">
                  <c:v>3.9479050842443679E-2</c:v>
                </c:pt>
                <c:pt idx="1">
                  <c:v>0.1900702804608424</c:v>
                </c:pt>
                <c:pt idx="2">
                  <c:v>5.9011727504571773E-2</c:v>
                </c:pt>
                <c:pt idx="3">
                  <c:v>4.8025294092524984E-2</c:v>
                </c:pt>
                <c:pt idx="4">
                  <c:v>5.4368851255281875E-3</c:v>
                </c:pt>
                <c:pt idx="5">
                  <c:v>7.2627928130656145E-3</c:v>
                </c:pt>
                <c:pt idx="6">
                  <c:v>2.1116402627369683E-2</c:v>
                </c:pt>
                <c:pt idx="7">
                  <c:v>3.7040243346634624E-2</c:v>
                </c:pt>
                <c:pt idx="8">
                  <c:v>0.19252266450867478</c:v>
                </c:pt>
                <c:pt idx="9">
                  <c:v>0.40003465867834437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6F2-47CC-A618-5BD3DA6168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814457056"/>
        <c:axId val="1814454976"/>
      </c:barChart>
      <c:catAx>
        <c:axId val="18144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54976"/>
        <c:crosses val="autoZero"/>
        <c:auto val="1"/>
        <c:lblAlgn val="ctr"/>
        <c:lblOffset val="100"/>
        <c:noMultiLvlLbl val="0"/>
      </c:catAx>
      <c:valAx>
        <c:axId val="181445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5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Breakdown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041066122085641"/>
          <c:y val="0.19056495984509061"/>
          <c:w val="0.73323215945452136"/>
          <c:h val="0.46993640946422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 - Baseline Scenario'!$I$71:$I$78</c:f>
              <c:strCache>
                <c:ptCount val="8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brightRoom" dir="t"/>
            </a:scene3d>
            <a:sp3d prstMaterial="flat">
              <a:bevelT w="50800" h="101600" prst="angl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32E-4167-9CF1-CF07E55B016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32E-4167-9CF1-CF07E55B016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32E-4167-9CF1-CF07E55B016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32E-4167-9CF1-CF07E55B016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32E-4167-9CF1-CF07E55B016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B32E-4167-9CF1-CF07E55B016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B32E-4167-9CF1-CF07E55B016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B32E-4167-9CF1-CF07E55B01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'RPA - Baseline Scenario'!$J$71:$J$78</c:f>
              <c:numCache>
                <c:formatCode>0%</c:formatCode>
                <c:ptCount val="8"/>
                <c:pt idx="0">
                  <c:v>9.6894736582944729E-2</c:v>
                </c:pt>
                <c:pt idx="1">
                  <c:v>0.46649575824401418</c:v>
                </c:pt>
                <c:pt idx="2">
                  <c:v>0.14483442914267561</c:v>
                </c:pt>
                <c:pt idx="3">
                  <c:v>0.11787006326430778</c:v>
                </c:pt>
                <c:pt idx="4">
                  <c:v>1.3343926483243077E-2</c:v>
                </c:pt>
                <c:pt idx="5">
                  <c:v>1.7825311942958999E-2</c:v>
                </c:pt>
                <c:pt idx="6">
                  <c:v>5.1826683430764561E-2</c:v>
                </c:pt>
                <c:pt idx="7">
                  <c:v>9.090909090909087E-2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32E-4167-9CF1-CF07E55B0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14445408"/>
        <c:axId val="1814435008"/>
      </c:barChart>
      <c:catAx>
        <c:axId val="18144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35008"/>
        <c:crosses val="autoZero"/>
        <c:auto val="1"/>
        <c:lblAlgn val="ctr"/>
        <c:lblOffset val="100"/>
        <c:noMultiLvlLbl val="0"/>
      </c:catAx>
      <c:valAx>
        <c:axId val="181443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4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LCoE vs Buoy Volume</a:t>
            </a:r>
          </a:p>
        </c:rich>
      </c:tx>
      <c:layout>
        <c:manualLayout>
          <c:xMode val="edge"/>
          <c:yMode val="edge"/>
          <c:x val="0.35255629405100802"/>
          <c:y val="1.1872877851080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65257236570668"/>
          <c:y val="0.13586079760048067"/>
          <c:w val="0.85173871501890697"/>
          <c:h val="0.668522684664417"/>
        </c:manualLayout>
      </c:layout>
      <c:scatterChart>
        <c:scatterStyle val="smoothMarker"/>
        <c:varyColors val="0"/>
        <c:ser>
          <c:idx val="1"/>
          <c:order val="0"/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'RPA - Baseline Scenario'!$H$89:$H$95</c:f>
              <c:numCache>
                <c:formatCode>General</c:formatCode>
                <c:ptCount val="7"/>
                <c:pt idx="0">
                  <c:v>49.087385212340521</c:v>
                </c:pt>
                <c:pt idx="1">
                  <c:v>145.7698991265664</c:v>
                </c:pt>
                <c:pt idx="2">
                  <c:v>313.60948664460108</c:v>
                </c:pt>
                <c:pt idx="3">
                  <c:v>569.57074809582946</c:v>
                </c:pt>
                <c:pt idx="4">
                  <c:v>930.61828380963641</c:v>
                </c:pt>
                <c:pt idx="5">
                  <c:v>2397.6635132197302</c:v>
                </c:pt>
                <c:pt idx="6">
                  <c:v>4241.1500823462211</c:v>
                </c:pt>
              </c:numCache>
            </c:numRef>
          </c:xVal>
          <c:yVal>
            <c:numRef>
              <c:f>'RPA - Baseline Scenario'!$M$89:$M$95</c:f>
              <c:numCache>
                <c:formatCode>General</c:formatCode>
                <c:ptCount val="7"/>
                <c:pt idx="0">
                  <c:v>578.57960000000003</c:v>
                </c:pt>
                <c:pt idx="1">
                  <c:v>364.06849999999997</c:v>
                </c:pt>
                <c:pt idx="2">
                  <c:v>321.3664</c:v>
                </c:pt>
                <c:pt idx="3">
                  <c:v>358.24779999999998</c:v>
                </c:pt>
                <c:pt idx="4">
                  <c:v>517.14859999999999</c:v>
                </c:pt>
                <c:pt idx="5">
                  <c:v>489.03820000000002</c:v>
                </c:pt>
                <c:pt idx="6">
                  <c:v>727.49369999999999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D1-4BC6-B822-A0BCD750F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Buoy</a:t>
                </a:r>
                <a:r>
                  <a:rPr lang="en-US" baseline="0"/>
                  <a:t> Volume (m^3)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P/V vs Volume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Optimized Scenario'!$H$88:$H$97</c:f>
              <c:numCache>
                <c:formatCode>General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'RPA - Optimized Scenario'!$K$88:$K$97</c:f>
              <c:numCache>
                <c:formatCode>General</c:formatCode>
                <c:ptCount val="10"/>
                <c:pt idx="0">
                  <c:v>1.1330393782907215</c:v>
                </c:pt>
                <c:pt idx="1">
                  <c:v>0.68631648127120159</c:v>
                </c:pt>
                <c:pt idx="2">
                  <c:v>0.48912953716401725</c:v>
                </c:pt>
                <c:pt idx="3">
                  <c:v>0.3607776655320668</c:v>
                </c:pt>
                <c:pt idx="4">
                  <c:v>0.27070208594154782</c:v>
                </c:pt>
                <c:pt idx="5">
                  <c:v>0.21031712719054416</c:v>
                </c:pt>
                <c:pt idx="6">
                  <c:v>0.16697979562100296</c:v>
                </c:pt>
                <c:pt idx="7">
                  <c:v>9.4038507979139804E-2</c:v>
                </c:pt>
                <c:pt idx="8">
                  <c:v>9.3280070115700164E-2</c:v>
                </c:pt>
                <c:pt idx="9">
                  <c:v>6.3805078285458713E-2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20-4E8F-AF7C-49F9A4D17E13}"/>
            </c:ext>
          </c:extLst>
        </c:ser>
        <c:ser>
          <c:idx val="1"/>
          <c:order val="1"/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'RPA - Optimized Scenario'!$H$88:$H$97</c:f>
              <c:numCache>
                <c:formatCode>General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'RPA - Optimized Scenario'!$L$88:$L$97</c:f>
              <c:numCache>
                <c:formatCode>General</c:formatCode>
                <c:ptCount val="10"/>
                <c:pt idx="0">
                  <c:v>1.120933778031227</c:v>
                </c:pt>
                <c:pt idx="1">
                  <c:v>1.1209337780312274</c:v>
                </c:pt>
                <c:pt idx="2">
                  <c:v>1.1208805311635082</c:v>
                </c:pt>
                <c:pt idx="3">
                  <c:v>1.1191585089214868</c:v>
                </c:pt>
                <c:pt idx="4">
                  <c:v>1.0774813587853977</c:v>
                </c:pt>
                <c:pt idx="5">
                  <c:v>0.95350478874259215</c:v>
                </c:pt>
                <c:pt idx="6">
                  <c:v>0.8108905566343434</c:v>
                </c:pt>
                <c:pt idx="7">
                  <c:v>0.68565970171731427</c:v>
                </c:pt>
                <c:pt idx="8">
                  <c:v>0.42078269940335133</c:v>
                </c:pt>
                <c:pt idx="9">
                  <c:v>0.27393489650638658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20-4E8F-AF7C-49F9A4D17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Absorber Volume (m^3)</a:t>
                </a:r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P/V (kW/m^3)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73575016003"/>
          <c:h val="0.1480323199620851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LCoE vs Buoy Diameter</a:t>
            </a:r>
          </a:p>
        </c:rich>
      </c:tx>
      <c:layout>
        <c:manualLayout>
          <c:xMode val="edge"/>
          <c:yMode val="edge"/>
          <c:x val="0.35255629405100802"/>
          <c:y val="1.1872877851080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0"/>
          <c:order val="0"/>
          <c:tx>
            <c:v>Linear Damping</c:v>
          </c:tx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Optimized Scenario'!$F$88:$F$97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24</c:v>
                </c:pt>
                <c:pt idx="9">
                  <c:v>30</c:v>
                </c:pt>
              </c:numCache>
            </c:numRef>
          </c:xVal>
          <c:yVal>
            <c:numRef>
              <c:f>'RPA - Optimized Scenario'!$M$88:$M$97</c:f>
              <c:numCache>
                <c:formatCode>General</c:formatCode>
                <c:ptCount val="10"/>
                <c:pt idx="0">
                  <c:v>2071.4177</c:v>
                </c:pt>
                <c:pt idx="1">
                  <c:v>1128.4403</c:v>
                </c:pt>
                <c:pt idx="2">
                  <c:v>718.8365</c:v>
                </c:pt>
                <c:pt idx="3">
                  <c:v>578.57960000000003</c:v>
                </c:pt>
                <c:pt idx="4">
                  <c:v>364.06849999999997</c:v>
                </c:pt>
                <c:pt idx="5">
                  <c:v>321.3664</c:v>
                </c:pt>
                <c:pt idx="6">
                  <c:v>358.24779999999998</c:v>
                </c:pt>
                <c:pt idx="7">
                  <c:v>517.14859999999999</c:v>
                </c:pt>
                <c:pt idx="8">
                  <c:v>489.03820000000002</c:v>
                </c:pt>
                <c:pt idx="9">
                  <c:v>727.49369999999999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B2-4496-B722-371A763BD2BB}"/>
            </c:ext>
          </c:extLst>
        </c:ser>
        <c:ser>
          <c:idx val="1"/>
          <c:order val="1"/>
          <c:tx>
            <c:v>Optimal Control</c:v>
          </c:tx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'RPA - Optimized Scenario'!$F$88:$F$97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24</c:v>
                </c:pt>
                <c:pt idx="9">
                  <c:v>30</c:v>
                </c:pt>
              </c:numCache>
            </c:numRef>
          </c:xVal>
          <c:yVal>
            <c:numRef>
              <c:f>[6]IO!$N$88:$N$98</c:f>
              <c:numCache>
                <c:formatCode>General</c:formatCode>
                <c:ptCount val="11"/>
                <c:pt idx="0">
                  <c:v>1813.7231999999999</c:v>
                </c:pt>
                <c:pt idx="1">
                  <c:v>604.27639999999997</c:v>
                </c:pt>
                <c:pt idx="2">
                  <c:v>308.49650000000003</c:v>
                </c:pt>
                <c:pt idx="3">
                  <c:v>202.74889999999999</c:v>
                </c:pt>
                <c:pt idx="4">
                  <c:v>130.2337</c:v>
                </c:pt>
                <c:pt idx="5">
                  <c:v>114.42489999999999</c:v>
                </c:pt>
                <c:pt idx="6">
                  <c:v>117.89749999999999</c:v>
                </c:pt>
                <c:pt idx="7">
                  <c:v>125.9097</c:v>
                </c:pt>
                <c:pt idx="8">
                  <c:v>200.19309999999999</c:v>
                </c:pt>
                <c:pt idx="9">
                  <c:v>298.48579999999998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B2-4496-B722-371A763BD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Buoy</a:t>
                </a:r>
                <a:r>
                  <a:rPr lang="en-US" baseline="0"/>
                  <a:t> Diameter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85772409454"/>
          <c:h val="6.5955249993460308E-2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Plant Scale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[6]IO!$E$102:$E$111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10</c:v>
                </c:pt>
                <c:pt idx="4">
                  <c:v>20</c:v>
                </c:pt>
                <c:pt idx="5">
                  <c:v>40</c:v>
                </c:pt>
                <c:pt idx="6">
                  <c:v>80</c:v>
                </c:pt>
                <c:pt idx="7">
                  <c:v>160</c:v>
                </c:pt>
                <c:pt idx="8">
                  <c:v>320</c:v>
                </c:pt>
                <c:pt idx="9">
                  <c:v>500</c:v>
                </c:pt>
              </c:numCache>
            </c:numRef>
          </c:xVal>
          <c:yVal>
            <c:numRef>
              <c:f>[6]IO!$G$102:$G$111</c:f>
              <c:numCache>
                <c:formatCode>General</c:formatCode>
                <c:ptCount val="10"/>
                <c:pt idx="0">
                  <c:v>878.48779999999999</c:v>
                </c:pt>
                <c:pt idx="1">
                  <c:v>616.40779999999995</c:v>
                </c:pt>
                <c:pt idx="2">
                  <c:v>467.86079999999998</c:v>
                </c:pt>
                <c:pt idx="3">
                  <c:v>361.64</c:v>
                </c:pt>
                <c:pt idx="4">
                  <c:v>316.62369999999999</c:v>
                </c:pt>
                <c:pt idx="5">
                  <c:v>292.03710000000001</c:v>
                </c:pt>
                <c:pt idx="6">
                  <c:v>278.68759999999997</c:v>
                </c:pt>
                <c:pt idx="7">
                  <c:v>271.37470000000002</c:v>
                </c:pt>
                <c:pt idx="8">
                  <c:v>267.3458</c:v>
                </c:pt>
                <c:pt idx="9">
                  <c:v>265.7636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6E-432A-BDA6-D9CB28A23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Scale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Sensitivity: Plant Scale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'RPA - Optimized Scenario'!$E$102:$E$111</c:f>
              <c:numCache>
                <c:formatCode>0.0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10</c:v>
                </c:pt>
                <c:pt idx="4">
                  <c:v>20</c:v>
                </c:pt>
                <c:pt idx="5">
                  <c:v>40</c:v>
                </c:pt>
                <c:pt idx="6">
                  <c:v>80</c:v>
                </c:pt>
                <c:pt idx="7">
                  <c:v>160</c:v>
                </c:pt>
                <c:pt idx="8">
                  <c:v>320</c:v>
                </c:pt>
                <c:pt idx="9">
                  <c:v>500</c:v>
                </c:pt>
              </c:numCache>
            </c:numRef>
          </c:xVal>
          <c:yVal>
            <c:numRef>
              <c:f>'RPA - Optimized Scenario'!$G$102:$G$111</c:f>
              <c:numCache>
                <c:formatCode>0.0</c:formatCode>
                <c:ptCount val="10"/>
                <c:pt idx="0">
                  <c:v>878.48779999999999</c:v>
                </c:pt>
                <c:pt idx="1">
                  <c:v>616.40779999999995</c:v>
                </c:pt>
                <c:pt idx="2">
                  <c:v>467.86079999999998</c:v>
                </c:pt>
                <c:pt idx="3">
                  <c:v>361.64</c:v>
                </c:pt>
                <c:pt idx="4">
                  <c:v>316.62369999999999</c:v>
                </c:pt>
                <c:pt idx="5">
                  <c:v>292.03710000000001</c:v>
                </c:pt>
                <c:pt idx="6">
                  <c:v>278.68759999999997</c:v>
                </c:pt>
                <c:pt idx="7">
                  <c:v>271.37470000000002</c:v>
                </c:pt>
                <c:pt idx="8">
                  <c:v>267.3458</c:v>
                </c:pt>
                <c:pt idx="9">
                  <c:v>265.7636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51-4D27-8659-548356D4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Scale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Fixed Charge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Scenario'!$E$152:$E$161</c:f>
              <c:numCache>
                <c:formatCode>0%</c:formatCode>
                <c:ptCount val="10"/>
                <c:pt idx="0">
                  <c:v>0.05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0.14000000000000001</c:v>
                </c:pt>
              </c:numCache>
            </c:numRef>
          </c:xVal>
          <c:yVal>
            <c:numRef>
              <c:f>'AWS - Baseline Scenario'!$F$152:$F$161</c:f>
              <c:numCache>
                <c:formatCode>0</c:formatCode>
                <c:ptCount val="10"/>
                <c:pt idx="0">
                  <c:v>259.41090000000003</c:v>
                </c:pt>
                <c:pt idx="1">
                  <c:v>282.50380000000001</c:v>
                </c:pt>
                <c:pt idx="2">
                  <c:v>305.59679999999997</c:v>
                </c:pt>
                <c:pt idx="3">
                  <c:v>328.68979999999999</c:v>
                </c:pt>
                <c:pt idx="4">
                  <c:v>351.78280000000001</c:v>
                </c:pt>
                <c:pt idx="5">
                  <c:v>374.87569999999999</c:v>
                </c:pt>
                <c:pt idx="6">
                  <c:v>397.96870000000001</c:v>
                </c:pt>
                <c:pt idx="7">
                  <c:v>421.06169999999997</c:v>
                </c:pt>
                <c:pt idx="8">
                  <c:v>444.15460000000002</c:v>
                </c:pt>
                <c:pt idx="9">
                  <c:v>467.24759999999998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E4-4FB3-8E53-461DEFB01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FCR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Capacity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Optimized Scenario'!$E$116:$E$125</c:f>
              <c:numCache>
                <c:formatCode>0%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0.9</c:v>
                </c:pt>
              </c:numCache>
            </c:numRef>
          </c:xVal>
          <c:yVal>
            <c:numRef>
              <c:f>'RPA - Optimized Scenario'!$F$116:$F$125</c:f>
              <c:numCache>
                <c:formatCode>0</c:formatCode>
                <c:ptCount val="10"/>
                <c:pt idx="0">
                  <c:v>848.77689999999996</c:v>
                </c:pt>
                <c:pt idx="1">
                  <c:v>499.5797</c:v>
                </c:pt>
                <c:pt idx="2">
                  <c:v>387.49790000000002</c:v>
                </c:pt>
                <c:pt idx="3">
                  <c:v>331.1671</c:v>
                </c:pt>
                <c:pt idx="4">
                  <c:v>297.2953</c:v>
                </c:pt>
                <c:pt idx="5">
                  <c:v>275.84140000000002</c:v>
                </c:pt>
                <c:pt idx="6">
                  <c:v>264.39420000000001</c:v>
                </c:pt>
                <c:pt idx="7">
                  <c:v>265.8064</c:v>
                </c:pt>
                <c:pt idx="8">
                  <c:v>287.22980000000001</c:v>
                </c:pt>
                <c:pt idx="9">
                  <c:v>287.22980000000001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56-409F-9F78-905C55FE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WEC Capacity Factor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Fixed Charge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Optimized Scenario'!$E$129:$E$138</c:f>
              <c:numCache>
                <c:formatCode>0%</c:formatCode>
                <c:ptCount val="10"/>
                <c:pt idx="0">
                  <c:v>0.05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0.14000000000000001</c:v>
                </c:pt>
              </c:numCache>
            </c:numRef>
          </c:xVal>
          <c:yVal>
            <c:numRef>
              <c:f>'RPA - Optimized Scenario'!$F$129:$F$138</c:f>
              <c:numCache>
                <c:formatCode>0</c:formatCode>
                <c:ptCount val="10"/>
                <c:pt idx="0">
                  <c:v>243.73009999999999</c:v>
                </c:pt>
                <c:pt idx="1">
                  <c:v>259.78579999999999</c:v>
                </c:pt>
                <c:pt idx="2">
                  <c:v>275.84140000000002</c:v>
                </c:pt>
                <c:pt idx="3">
                  <c:v>291.89710000000002</c:v>
                </c:pt>
                <c:pt idx="4">
                  <c:v>307.95269999999999</c:v>
                </c:pt>
                <c:pt idx="5">
                  <c:v>324.00839999999999</c:v>
                </c:pt>
                <c:pt idx="6">
                  <c:v>340.06400000000002</c:v>
                </c:pt>
                <c:pt idx="7">
                  <c:v>356.11970000000002</c:v>
                </c:pt>
                <c:pt idx="8">
                  <c:v>372.17529999999999</c:v>
                </c:pt>
                <c:pt idx="9">
                  <c:v>388.23099999999999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0D-482E-9126-9C161D7D1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FCR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Structural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Optimized Scenario'!$F$142:$F$151</c:f>
              <c:numCache>
                <c:formatCode>0</c:formatCode>
                <c:ptCount val="10"/>
                <c:pt idx="0">
                  <c:v>76.130099999999999</c:v>
                </c:pt>
                <c:pt idx="1">
                  <c:v>152.26009999999999</c:v>
                </c:pt>
                <c:pt idx="2">
                  <c:v>304.52019999999999</c:v>
                </c:pt>
                <c:pt idx="3">
                  <c:v>456.78030000000001</c:v>
                </c:pt>
                <c:pt idx="4">
                  <c:v>609.04049999999995</c:v>
                </c:pt>
                <c:pt idx="5">
                  <c:v>761.30060000000003</c:v>
                </c:pt>
                <c:pt idx="6">
                  <c:v>913.5607</c:v>
                </c:pt>
                <c:pt idx="7">
                  <c:v>1065.8208</c:v>
                </c:pt>
                <c:pt idx="8">
                  <c:v>1218.0808999999999</c:v>
                </c:pt>
                <c:pt idx="9">
                  <c:v>1370.3409999999999</c:v>
                </c:pt>
              </c:numCache>
            </c:numRef>
          </c:xVal>
          <c:yVal>
            <c:numRef>
              <c:f>'RPA - Optimized Scenario'!$G$142:$G$151</c:f>
              <c:numCache>
                <c:formatCode>0</c:formatCode>
                <c:ptCount val="10"/>
                <c:pt idx="0">
                  <c:v>258.5609</c:v>
                </c:pt>
                <c:pt idx="1">
                  <c:v>260.48099999999999</c:v>
                </c:pt>
                <c:pt idx="2">
                  <c:v>264.3211</c:v>
                </c:pt>
                <c:pt idx="3">
                  <c:v>268.16120000000001</c:v>
                </c:pt>
                <c:pt idx="4">
                  <c:v>272.00130000000001</c:v>
                </c:pt>
                <c:pt idx="5">
                  <c:v>275.84140000000002</c:v>
                </c:pt>
                <c:pt idx="6">
                  <c:v>279.68150000000003</c:v>
                </c:pt>
                <c:pt idx="7">
                  <c:v>283.52159999999998</c:v>
                </c:pt>
                <c:pt idx="8">
                  <c:v>287.36169999999998</c:v>
                </c:pt>
                <c:pt idx="9">
                  <c:v>291.20190000000002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6B-4C24-8B0E-EAA6BBEEA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Structural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PTO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Optimized Scenario'!$F$155:$F$164</c:f>
              <c:numCache>
                <c:formatCode>0</c:formatCode>
                <c:ptCount val="10"/>
                <c:pt idx="0">
                  <c:v>0</c:v>
                </c:pt>
                <c:pt idx="1">
                  <c:v>733.05010000000004</c:v>
                </c:pt>
                <c:pt idx="2">
                  <c:v>1466.1002000000001</c:v>
                </c:pt>
                <c:pt idx="3">
                  <c:v>2199.1502999999998</c:v>
                </c:pt>
                <c:pt idx="4">
                  <c:v>2932.2004000000002</c:v>
                </c:pt>
                <c:pt idx="5">
                  <c:v>3665.2505000000001</c:v>
                </c:pt>
                <c:pt idx="6">
                  <c:v>4398.3005999999996</c:v>
                </c:pt>
                <c:pt idx="7">
                  <c:v>5131.3507</c:v>
                </c:pt>
                <c:pt idx="8">
                  <c:v>5864.4008000000003</c:v>
                </c:pt>
                <c:pt idx="9">
                  <c:v>6597.4508999999998</c:v>
                </c:pt>
              </c:numCache>
            </c:numRef>
          </c:xVal>
          <c:yVal>
            <c:numRef>
              <c:f>'RPA - Optimized Scenario'!$G$155:$G$164</c:f>
              <c:numCache>
                <c:formatCode>0</c:formatCode>
                <c:ptCount val="10"/>
                <c:pt idx="0">
                  <c:v>160.9315</c:v>
                </c:pt>
                <c:pt idx="1">
                  <c:v>183.9135</c:v>
                </c:pt>
                <c:pt idx="2">
                  <c:v>206.8954</c:v>
                </c:pt>
                <c:pt idx="3">
                  <c:v>229.87739999999999</c:v>
                </c:pt>
                <c:pt idx="4">
                  <c:v>252.85939999999999</c:v>
                </c:pt>
                <c:pt idx="5">
                  <c:v>275.84140000000002</c:v>
                </c:pt>
                <c:pt idx="6">
                  <c:v>298.82339999999999</c:v>
                </c:pt>
                <c:pt idx="7">
                  <c:v>321.80540000000002</c:v>
                </c:pt>
                <c:pt idx="8">
                  <c:v>344.78739999999999</c:v>
                </c:pt>
                <c:pt idx="9">
                  <c:v>367.76940000000002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C-4161-9355-978D66488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PTO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Mooring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'RPA - Optimized Scenario'!$F$168:$F$177</c:f>
              <c:strCache>
                <c:ptCount val="10"/>
                <c:pt idx="0">
                  <c:v>0</c:v>
                </c:pt>
                <c:pt idx="1">
                  <c:v>228</c:v>
                </c:pt>
                <c:pt idx="2">
                  <c:v>455</c:v>
                </c:pt>
                <c:pt idx="3">
                  <c:v>683</c:v>
                </c:pt>
                <c:pt idx="4">
                  <c:v>910</c:v>
                </c:pt>
                <c:pt idx="5">
                  <c:v>1138</c:v>
                </c:pt>
                <c:pt idx="6">
                  <c:v>1366</c:v>
                </c:pt>
                <c:pt idx="7">
                  <c:v>1593</c:v>
                </c:pt>
                <c:pt idx="8">
                  <c:v>1821</c:v>
                </c:pt>
                <c:pt idx="9">
                  <c:v>2048</c:v>
                </c:pt>
              </c:strCache>
            </c:strRef>
          </c:tx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Optimized Scenario'!$F$168:$F$177</c:f>
              <c:numCache>
                <c:formatCode>0</c:formatCode>
                <c:ptCount val="10"/>
                <c:pt idx="0">
                  <c:v>0</c:v>
                </c:pt>
                <c:pt idx="1">
                  <c:v>227.5924</c:v>
                </c:pt>
                <c:pt idx="2">
                  <c:v>455.1848</c:v>
                </c:pt>
                <c:pt idx="3">
                  <c:v>682.77719999999999</c:v>
                </c:pt>
                <c:pt idx="4">
                  <c:v>910.36959999999999</c:v>
                </c:pt>
                <c:pt idx="5">
                  <c:v>1137.962</c:v>
                </c:pt>
                <c:pt idx="6">
                  <c:v>1365.5545</c:v>
                </c:pt>
                <c:pt idx="7">
                  <c:v>1593.1469</c:v>
                </c:pt>
                <c:pt idx="8">
                  <c:v>1820.7393</c:v>
                </c:pt>
                <c:pt idx="9">
                  <c:v>2048.3317000000002</c:v>
                </c:pt>
              </c:numCache>
            </c:numRef>
          </c:xVal>
          <c:yVal>
            <c:numRef>
              <c:f>'RPA - Optimized Scenario'!$G$168:$G$177</c:f>
              <c:numCache>
                <c:formatCode>0</c:formatCode>
                <c:ptCount val="10"/>
                <c:pt idx="0">
                  <c:v>247.1412</c:v>
                </c:pt>
                <c:pt idx="1">
                  <c:v>252.88120000000001</c:v>
                </c:pt>
                <c:pt idx="2">
                  <c:v>258.62130000000002</c:v>
                </c:pt>
                <c:pt idx="3">
                  <c:v>264.36130000000003</c:v>
                </c:pt>
                <c:pt idx="4">
                  <c:v>270.10140000000001</c:v>
                </c:pt>
                <c:pt idx="5">
                  <c:v>275.84140000000002</c:v>
                </c:pt>
                <c:pt idx="6">
                  <c:v>281.58150000000001</c:v>
                </c:pt>
                <c:pt idx="7">
                  <c:v>287.32150000000001</c:v>
                </c:pt>
                <c:pt idx="8">
                  <c:v>293.06150000000002</c:v>
                </c:pt>
                <c:pt idx="9">
                  <c:v>298.80160000000001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DB-4E7C-921A-60C1E82D8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Mooring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Installation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Optimized Scenario'!$F$181:$F$190</c:f>
              <c:numCache>
                <c:formatCode>0</c:formatCode>
                <c:ptCount val="10"/>
                <c:pt idx="0">
                  <c:v>0</c:v>
                </c:pt>
                <c:pt idx="1">
                  <c:v>248.20349999999999</c:v>
                </c:pt>
                <c:pt idx="2">
                  <c:v>496.40699999999998</c:v>
                </c:pt>
                <c:pt idx="3">
                  <c:v>744.61040000000003</c:v>
                </c:pt>
                <c:pt idx="4">
                  <c:v>992.81389999999999</c:v>
                </c:pt>
                <c:pt idx="5">
                  <c:v>1241.0174</c:v>
                </c:pt>
                <c:pt idx="6">
                  <c:v>1489.2209</c:v>
                </c:pt>
                <c:pt idx="7">
                  <c:v>1737.4244000000001</c:v>
                </c:pt>
                <c:pt idx="8">
                  <c:v>1985.6279</c:v>
                </c:pt>
                <c:pt idx="9">
                  <c:v>2233.8312999999998</c:v>
                </c:pt>
              </c:numCache>
            </c:numRef>
          </c:xVal>
          <c:yVal>
            <c:numRef>
              <c:f>'RPA - Optimized Scenario'!$G$181:$G$190</c:f>
              <c:numCache>
                <c:formatCode>0</c:formatCode>
                <c:ptCount val="10"/>
                <c:pt idx="0">
                  <c:v>238.18299999999999</c:v>
                </c:pt>
                <c:pt idx="1">
                  <c:v>245.71469999999999</c:v>
                </c:pt>
                <c:pt idx="2">
                  <c:v>253.24639999999999</c:v>
                </c:pt>
                <c:pt idx="3">
                  <c:v>260.77800000000002</c:v>
                </c:pt>
                <c:pt idx="4">
                  <c:v>268.30970000000002</c:v>
                </c:pt>
                <c:pt idx="5">
                  <c:v>275.84140000000002</c:v>
                </c:pt>
                <c:pt idx="6">
                  <c:v>283.37310000000002</c:v>
                </c:pt>
                <c:pt idx="7">
                  <c:v>290.90480000000002</c:v>
                </c:pt>
                <c:pt idx="8">
                  <c:v>298.43650000000002</c:v>
                </c:pt>
                <c:pt idx="9">
                  <c:v>305.96809999999999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AB-458E-8FAD-4C36E9E07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Installation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O&amp;M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Optimized Scenario'!$E$194:$E$203</c:f>
              <c:numCache>
                <c:formatCode>0.0%</c:formatCode>
                <c:ptCount val="1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</c:numCache>
            </c:numRef>
          </c:xVal>
          <c:yVal>
            <c:numRef>
              <c:f>'RPA - Optimized Scenario'!$F$194:$F$203</c:f>
              <c:numCache>
                <c:formatCode>0</c:formatCode>
                <c:ptCount val="10"/>
                <c:pt idx="0">
                  <c:v>165.49529999999999</c:v>
                </c:pt>
                <c:pt idx="1">
                  <c:v>187.56450000000001</c:v>
                </c:pt>
                <c:pt idx="2">
                  <c:v>209.6337</c:v>
                </c:pt>
                <c:pt idx="3">
                  <c:v>231.703</c:v>
                </c:pt>
                <c:pt idx="4">
                  <c:v>253.7722</c:v>
                </c:pt>
                <c:pt idx="5">
                  <c:v>275.84140000000002</c:v>
                </c:pt>
                <c:pt idx="6">
                  <c:v>297.91059999999999</c:v>
                </c:pt>
                <c:pt idx="7">
                  <c:v>319.97989999999999</c:v>
                </c:pt>
                <c:pt idx="8">
                  <c:v>342.04910000000001</c:v>
                </c:pt>
                <c:pt idx="9">
                  <c:v>364.11829999999998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0C-4765-9D08-A605FF288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O&amp;M Cost (% of CAPEX)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Insurance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[6]IO!$E$207:$E$216</c:f>
              <c:numCache>
                <c:formatCode>General</c:formatCode>
                <c:ptCount val="10"/>
                <c:pt idx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1.2E-2</c:v>
                </c:pt>
                <c:pt idx="4">
                  <c:v>1.6E-2</c:v>
                </c:pt>
                <c:pt idx="5">
                  <c:v>0.02</c:v>
                </c:pt>
                <c:pt idx="6">
                  <c:v>2.4E-2</c:v>
                </c:pt>
                <c:pt idx="7">
                  <c:v>2.8000000000000001E-2</c:v>
                </c:pt>
                <c:pt idx="8">
                  <c:v>3.2000000000000001E-2</c:v>
                </c:pt>
                <c:pt idx="9">
                  <c:v>3.5999999999999997E-2</c:v>
                </c:pt>
              </c:numCache>
            </c:numRef>
          </c:xVal>
          <c:yVal>
            <c:numRef>
              <c:f>[6]IO!$F$207:$F$216</c:f>
              <c:numCache>
                <c:formatCode>General</c:formatCode>
                <c:ptCount val="10"/>
                <c:pt idx="0">
                  <c:v>229.28880000000001</c:v>
                </c:pt>
                <c:pt idx="1">
                  <c:v>238.41249999999999</c:v>
                </c:pt>
                <c:pt idx="2">
                  <c:v>247.62960000000001</c:v>
                </c:pt>
                <c:pt idx="3">
                  <c:v>256.94009999999997</c:v>
                </c:pt>
                <c:pt idx="4">
                  <c:v>266.34410000000003</c:v>
                </c:pt>
                <c:pt idx="5">
                  <c:v>275.84140000000002</c:v>
                </c:pt>
                <c:pt idx="6">
                  <c:v>285.43220000000002</c:v>
                </c:pt>
                <c:pt idx="7">
                  <c:v>295.11630000000002</c:v>
                </c:pt>
                <c:pt idx="8">
                  <c:v>304.89389999999997</c:v>
                </c:pt>
                <c:pt idx="9">
                  <c:v>314.76490000000001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6C-4D5F-B49B-9D8D8F402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Insurance Cost (% of CAPEX)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PTO Efficiency</a:t>
            </a:r>
          </a:p>
        </c:rich>
      </c:tx>
      <c:layout>
        <c:manualLayout>
          <c:xMode val="edge"/>
          <c:yMode val="edge"/>
          <c:x val="0.28189298619337244"/>
          <c:y val="3.0046951318812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Optimized Scenario'!$E$220:$E$229</c:f>
              <c:numCache>
                <c:formatCode>0%</c:formatCode>
                <c:ptCount val="10"/>
                <c:pt idx="0">
                  <c:v>0.5</c:v>
                </c:pt>
                <c:pt idx="1">
                  <c:v>0.6</c:v>
                </c:pt>
                <c:pt idx="2">
                  <c:v>0.65</c:v>
                </c:pt>
                <c:pt idx="3">
                  <c:v>0.7</c:v>
                </c:pt>
                <c:pt idx="4">
                  <c:v>0.75</c:v>
                </c:pt>
                <c:pt idx="5">
                  <c:v>0.8</c:v>
                </c:pt>
                <c:pt idx="6">
                  <c:v>0.85</c:v>
                </c:pt>
                <c:pt idx="7">
                  <c:v>0.9</c:v>
                </c:pt>
                <c:pt idx="8">
                  <c:v>0.94999999999999896</c:v>
                </c:pt>
                <c:pt idx="9">
                  <c:v>0.999999999999999</c:v>
                </c:pt>
              </c:numCache>
            </c:numRef>
          </c:xVal>
          <c:yVal>
            <c:numRef>
              <c:f>'RPA - Optimized Scenario'!$F$220:$F$229</c:f>
              <c:numCache>
                <c:formatCode>0</c:formatCode>
                <c:ptCount val="10"/>
                <c:pt idx="0">
                  <c:v>372.90550000000002</c:v>
                </c:pt>
                <c:pt idx="1">
                  <c:v>329.81119999999999</c:v>
                </c:pt>
                <c:pt idx="2">
                  <c:v>313.19389999999999</c:v>
                </c:pt>
                <c:pt idx="3">
                  <c:v>298.94779999999997</c:v>
                </c:pt>
                <c:pt idx="4">
                  <c:v>286.73860000000002</c:v>
                </c:pt>
                <c:pt idx="5">
                  <c:v>275.84140000000002</c:v>
                </c:pt>
                <c:pt idx="6">
                  <c:v>266.29340000000002</c:v>
                </c:pt>
                <c:pt idx="7">
                  <c:v>257.77999999999997</c:v>
                </c:pt>
                <c:pt idx="8">
                  <c:v>250.12180000000001</c:v>
                </c:pt>
                <c:pt idx="9">
                  <c:v>243.3486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D3-44D3-9626-3A5A18287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PTO 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Plant Availability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'RPA - Optimized Scenario'!$E$233:$E$242</c:f>
              <c:numCache>
                <c:formatCode>0%</c:formatCode>
                <c:ptCount val="10"/>
                <c:pt idx="0">
                  <c:v>0.64</c:v>
                </c:pt>
                <c:pt idx="1">
                  <c:v>0.68</c:v>
                </c:pt>
                <c:pt idx="2">
                  <c:v>0.72</c:v>
                </c:pt>
                <c:pt idx="3">
                  <c:v>0.76</c:v>
                </c:pt>
                <c:pt idx="4">
                  <c:v>0.8</c:v>
                </c:pt>
                <c:pt idx="5">
                  <c:v>0.84</c:v>
                </c:pt>
                <c:pt idx="6">
                  <c:v>0.88</c:v>
                </c:pt>
                <c:pt idx="7">
                  <c:v>0.92</c:v>
                </c:pt>
                <c:pt idx="8">
                  <c:v>0.96</c:v>
                </c:pt>
                <c:pt idx="9">
                  <c:v>1</c:v>
                </c:pt>
              </c:numCache>
            </c:numRef>
          </c:xVal>
          <c:yVal>
            <c:numRef>
              <c:f>'RPA - Optimized Scenario'!$F$233:$F$242</c:f>
              <c:numCache>
                <c:formatCode>0</c:formatCode>
                <c:ptCount val="10"/>
                <c:pt idx="0">
                  <c:v>409.45209999999997</c:v>
                </c:pt>
                <c:pt idx="1">
                  <c:v>385.36669999999998</c:v>
                </c:pt>
                <c:pt idx="2">
                  <c:v>363.95740000000001</c:v>
                </c:pt>
                <c:pt idx="3">
                  <c:v>344.80180000000001</c:v>
                </c:pt>
                <c:pt idx="4">
                  <c:v>327.56169999999997</c:v>
                </c:pt>
                <c:pt idx="5">
                  <c:v>311.96350000000001</c:v>
                </c:pt>
                <c:pt idx="6">
                  <c:v>297.7833</c:v>
                </c:pt>
                <c:pt idx="7">
                  <c:v>284.83620000000002</c:v>
                </c:pt>
                <c:pt idx="8">
                  <c:v>272.96809999999999</c:v>
                </c:pt>
                <c:pt idx="9">
                  <c:v>262.04930000000002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69-4D10-905D-5126B1644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Plant Availability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Sensitivity: Structural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'AWS - Baseline Scenario'!$F$165:$F$174</c:f>
              <c:numCache>
                <c:formatCode>0.0</c:formatCode>
                <c:ptCount val="10"/>
                <c:pt idx="0">
                  <c:v>318.45080000000002</c:v>
                </c:pt>
                <c:pt idx="1">
                  <c:v>636.90170000000001</c:v>
                </c:pt>
                <c:pt idx="2">
                  <c:v>1273.8034</c:v>
                </c:pt>
                <c:pt idx="3">
                  <c:v>1910.7050999999999</c:v>
                </c:pt>
                <c:pt idx="4">
                  <c:v>2547.6068</c:v>
                </c:pt>
                <c:pt idx="5">
                  <c:v>3184.5084999999999</c:v>
                </c:pt>
                <c:pt idx="6">
                  <c:v>3821.4101999999998</c:v>
                </c:pt>
                <c:pt idx="7">
                  <c:v>4458.3118999999997</c:v>
                </c:pt>
                <c:pt idx="8">
                  <c:v>5095.2136</c:v>
                </c:pt>
                <c:pt idx="9">
                  <c:v>5732.1153000000004</c:v>
                </c:pt>
              </c:numCache>
            </c:numRef>
          </c:xVal>
          <c:yVal>
            <c:numRef>
              <c:f>'AWS - Baseline Scenario'!$G$165:$G$174</c:f>
              <c:numCache>
                <c:formatCode>0.0</c:formatCode>
                <c:ptCount val="10"/>
                <c:pt idx="0">
                  <c:v>233.3415</c:v>
                </c:pt>
                <c:pt idx="1">
                  <c:v>241.3699</c:v>
                </c:pt>
                <c:pt idx="2">
                  <c:v>257.42660000000001</c:v>
                </c:pt>
                <c:pt idx="3">
                  <c:v>273.48340000000002</c:v>
                </c:pt>
                <c:pt idx="4">
                  <c:v>289.5401</c:v>
                </c:pt>
                <c:pt idx="5">
                  <c:v>305.59679999999997</c:v>
                </c:pt>
                <c:pt idx="6">
                  <c:v>321.65359999999998</c:v>
                </c:pt>
                <c:pt idx="7">
                  <c:v>337.71030000000002</c:v>
                </c:pt>
                <c:pt idx="8">
                  <c:v>353.767</c:v>
                </c:pt>
                <c:pt idx="9">
                  <c:v>369.82380000000001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55-442A-953A-A98A084AF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732527"/>
        <c:axId val="938752079"/>
      </c:scatterChart>
      <c:valAx>
        <c:axId val="93873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Structural Cost ($/kW)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2079"/>
        <c:crosses val="autoZero"/>
        <c:crossBetween val="midCat"/>
      </c:valAx>
      <c:valAx>
        <c:axId val="93875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32527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LCoE vs Buoy Diameter - Grid Connected</a:t>
            </a:r>
          </a:p>
        </c:rich>
      </c:tx>
      <c:layout>
        <c:manualLayout>
          <c:xMode val="edge"/>
          <c:yMode val="edge"/>
          <c:x val="0.22764251624426823"/>
          <c:y val="2.70531483291561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0"/>
          <c:order val="0"/>
          <c:tx>
            <c:v>Linear Damping</c:v>
          </c:tx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[6]IO!$F$88:$F$97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24</c:v>
                </c:pt>
                <c:pt idx="9">
                  <c:v>30</c:v>
                </c:pt>
              </c:numCache>
            </c:numRef>
          </c:xVal>
          <c:yVal>
            <c:numRef>
              <c:f>[6]IO!$M$88:$M$97</c:f>
              <c:numCache>
                <c:formatCode>General</c:formatCode>
                <c:ptCount val="10"/>
                <c:pt idx="0">
                  <c:v>2071.4177</c:v>
                </c:pt>
                <c:pt idx="1">
                  <c:v>1128.4403</c:v>
                </c:pt>
                <c:pt idx="2">
                  <c:v>718.8365</c:v>
                </c:pt>
                <c:pt idx="3">
                  <c:v>578.57960000000003</c:v>
                </c:pt>
                <c:pt idx="4">
                  <c:v>364.06849999999997</c:v>
                </c:pt>
                <c:pt idx="5">
                  <c:v>321.3664</c:v>
                </c:pt>
                <c:pt idx="6">
                  <c:v>358.24779999999998</c:v>
                </c:pt>
                <c:pt idx="7">
                  <c:v>517.14859999999999</c:v>
                </c:pt>
                <c:pt idx="8">
                  <c:v>489.03820000000002</c:v>
                </c:pt>
                <c:pt idx="9">
                  <c:v>727.49369999999999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99-481A-B1D8-9BB14354D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Buoy</a:t>
                </a:r>
                <a:r>
                  <a:rPr lang="en-US" baseline="0"/>
                  <a:t> Diameter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85772409454"/>
          <c:h val="6.5955249993460308E-2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LCoE vs Buoy Diameter - Grid Connected</a:t>
            </a:r>
          </a:p>
        </c:rich>
      </c:tx>
      <c:layout>
        <c:manualLayout>
          <c:xMode val="edge"/>
          <c:yMode val="edge"/>
          <c:x val="0.2302262262843246"/>
          <c:y val="2.70531483291561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1"/>
          <c:order val="0"/>
          <c:tx>
            <c:v>Optimal Control</c:v>
          </c:tx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[6]IO!$F$88:$F$97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24</c:v>
                </c:pt>
                <c:pt idx="9">
                  <c:v>30</c:v>
                </c:pt>
              </c:numCache>
            </c:numRef>
          </c:xVal>
          <c:yVal>
            <c:numRef>
              <c:f>[6]IO!$N$88:$N$97</c:f>
              <c:numCache>
                <c:formatCode>General</c:formatCode>
                <c:ptCount val="10"/>
                <c:pt idx="0">
                  <c:v>1813.7231999999999</c:v>
                </c:pt>
                <c:pt idx="1">
                  <c:v>604.27639999999997</c:v>
                </c:pt>
                <c:pt idx="2">
                  <c:v>308.49650000000003</c:v>
                </c:pt>
                <c:pt idx="3">
                  <c:v>202.74889999999999</c:v>
                </c:pt>
                <c:pt idx="4">
                  <c:v>130.2337</c:v>
                </c:pt>
                <c:pt idx="5">
                  <c:v>114.42489999999999</c:v>
                </c:pt>
                <c:pt idx="6">
                  <c:v>117.89749999999999</c:v>
                </c:pt>
                <c:pt idx="7">
                  <c:v>125.9097</c:v>
                </c:pt>
                <c:pt idx="8">
                  <c:v>200.19309999999999</c:v>
                </c:pt>
                <c:pt idx="9">
                  <c:v>298.48579999999998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DC-4F9A-94AD-3ADBF9E55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Buoy</a:t>
                </a:r>
                <a:r>
                  <a:rPr lang="en-US" baseline="0"/>
                  <a:t> Diameter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85772409454"/>
          <c:h val="6.5955249993460308E-2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Contribution to LCoE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4591781331799657"/>
          <c:y val="0.19056495984509061"/>
          <c:w val="0.45772498335678774"/>
          <c:h val="0.59301327279882643"/>
        </c:manualLayout>
      </c:layout>
      <c:doughnutChart>
        <c:varyColors val="1"/>
        <c:ser>
          <c:idx val="0"/>
          <c:order val="0"/>
          <c:tx>
            <c:strRef>
              <c:f>'RPA - Optimized Scenario'!$D$73:$D$82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E9-4C61-87EA-0FBF6E2956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E9-4C61-87EA-0FBF6E2956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E9-4C61-87EA-0FBF6E2956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E9-4C61-87EA-0FBF6E29569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E9-4C61-87EA-0FBF6E29569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80E9-4C61-87EA-0FBF6E29569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80E9-4C61-87EA-0FBF6E29569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0E9-4C61-87EA-0FBF6E29569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80E9-4C61-87EA-0FBF6E29569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80E9-4C61-87EA-0FBF6E2956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[6]IO!$D$73:$D$82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'RPA - Optimized Scenario'!$E$73:$E$82</c:f>
              <c:numCache>
                <c:formatCode>0%</c:formatCode>
                <c:ptCount val="10"/>
                <c:pt idx="0">
                  <c:v>3.4060407541782252E-2</c:v>
                </c:pt>
                <c:pt idx="1">
                  <c:v>0.40387804696455093</c:v>
                </c:pt>
                <c:pt idx="2">
                  <c:v>5.0912153298007273E-2</c:v>
                </c:pt>
                <c:pt idx="3">
                  <c:v>8.3612800296619688E-2</c:v>
                </c:pt>
                <c:pt idx="4">
                  <c:v>1.151335952991848E-2</c:v>
                </c:pt>
                <c:pt idx="5">
                  <c:v>1.2467186085536914E-2</c:v>
                </c:pt>
                <c:pt idx="6">
                  <c:v>3.9382536645967192E-2</c:v>
                </c:pt>
                <c:pt idx="7">
                  <c:v>6.3582649036238267E-2</c:v>
                </c:pt>
                <c:pt idx="8">
                  <c:v>0.12048418556333465</c:v>
                </c:pt>
                <c:pt idx="9">
                  <c:v>0.18010667503804437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0E9-4C61-87EA-0FBF6E29569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Breakdown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4591781331799657"/>
          <c:y val="0.19056495984509061"/>
          <c:w val="0.45772498335678774"/>
          <c:h val="0.59301327279882643"/>
        </c:manualLayout>
      </c:layout>
      <c:doughnutChart>
        <c:varyColors val="1"/>
        <c:ser>
          <c:idx val="0"/>
          <c:order val="0"/>
          <c:tx>
            <c:strRef>
              <c:f>'RPA - Optimized Scenario'!$I$73:$I$80</c:f>
              <c:strCache>
                <c:ptCount val="8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96A-43BF-BB39-CC030071FF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96A-43BF-BB39-CC030071FF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96A-43BF-BB39-CC030071FF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96A-43BF-BB39-CC030071FF3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96A-43BF-BB39-CC030071FF3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96A-43BF-BB39-CC030071FF3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096A-43BF-BB39-CC030071FF3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096A-43BF-BB39-CC030071FF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[6]IO!$D$73:$D$82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'RPA - Optimized Scenario'!$J$73:$J$80</c:f>
              <c:numCache>
                <c:formatCode>0%</c:formatCode>
                <c:ptCount val="8"/>
                <c:pt idx="0">
                  <c:v>4.8698831089151497E-2</c:v>
                </c:pt>
                <c:pt idx="1">
                  <c:v>0.57745606142896688</c:v>
                </c:pt>
                <c:pt idx="2">
                  <c:v>7.27930912395333E-2</c:v>
                </c:pt>
                <c:pt idx="3">
                  <c:v>0.11954776623095491</c:v>
                </c:pt>
                <c:pt idx="4">
                  <c:v>1.6461551445864881E-2</c:v>
                </c:pt>
                <c:pt idx="5">
                  <c:v>1.7825311942959002E-2</c:v>
                </c:pt>
                <c:pt idx="6">
                  <c:v>5.6308295713478701E-2</c:v>
                </c:pt>
                <c:pt idx="7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96A-43BF-BB39-CC030071FF3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Contribution to LCoE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41016937741597"/>
          <c:y val="0.19056495984509061"/>
          <c:w val="0.7522326512979618"/>
          <c:h val="0.46070564246986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 - Optimized Scenario'!$D$73:$D$82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brightRoom" dir="t"/>
            </a:scene3d>
            <a:sp3d prstMaterial="flat">
              <a:bevelT w="50800" h="101600" prst="angl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9B5-409A-8866-50B234A3D84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9B5-409A-8866-50B234A3D84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9B5-409A-8866-50B234A3D84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9B5-409A-8866-50B234A3D84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9B5-409A-8866-50B234A3D84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A9B5-409A-8866-50B234A3D84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A9B5-409A-8866-50B234A3D84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A9B5-409A-8866-50B234A3D84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A9B5-409A-8866-50B234A3D84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A9B5-409A-8866-50B234A3D8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'RPA - Optimized Scenario'!$E$73:$E$82</c:f>
              <c:numCache>
                <c:formatCode>0%</c:formatCode>
                <c:ptCount val="10"/>
                <c:pt idx="0">
                  <c:v>3.4060407541782252E-2</c:v>
                </c:pt>
                <c:pt idx="1">
                  <c:v>0.40387804696455093</c:v>
                </c:pt>
                <c:pt idx="2">
                  <c:v>5.0912153298007273E-2</c:v>
                </c:pt>
                <c:pt idx="3">
                  <c:v>8.3612800296619688E-2</c:v>
                </c:pt>
                <c:pt idx="4">
                  <c:v>1.151335952991848E-2</c:v>
                </c:pt>
                <c:pt idx="5">
                  <c:v>1.2467186085536914E-2</c:v>
                </c:pt>
                <c:pt idx="6">
                  <c:v>3.9382536645967192E-2</c:v>
                </c:pt>
                <c:pt idx="7">
                  <c:v>6.3582649036238267E-2</c:v>
                </c:pt>
                <c:pt idx="8">
                  <c:v>0.12048418556333465</c:v>
                </c:pt>
                <c:pt idx="9">
                  <c:v>0.18010667503804437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B5-409A-8866-50B234A3D8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814457056"/>
        <c:axId val="1814454976"/>
      </c:barChart>
      <c:catAx>
        <c:axId val="18144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54976"/>
        <c:crosses val="autoZero"/>
        <c:auto val="1"/>
        <c:lblAlgn val="ctr"/>
        <c:lblOffset val="100"/>
        <c:noMultiLvlLbl val="0"/>
      </c:catAx>
      <c:valAx>
        <c:axId val="181445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5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Breakdown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041066122085641"/>
          <c:y val="0.19056495984509061"/>
          <c:w val="0.73323215945452136"/>
          <c:h val="0.46993640946422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 - Optimized Scenario'!$I$73:$I$80</c:f>
              <c:strCache>
                <c:ptCount val="8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brightRoom" dir="t"/>
            </a:scene3d>
            <a:sp3d prstMaterial="flat">
              <a:bevelT w="50800" h="101600" prst="angl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831-426A-BE18-7B3BEC406A5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831-426A-BE18-7B3BEC406A5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831-426A-BE18-7B3BEC406A5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831-426A-BE18-7B3BEC406A5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831-426A-BE18-7B3BEC406A5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1831-426A-BE18-7B3BEC406A5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1831-426A-BE18-7B3BEC406A5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1831-426A-BE18-7B3BEC406A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[6]IO!$D$73:$D$82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'RPA - Optimized Scenario'!$J$73:$J$80</c:f>
              <c:numCache>
                <c:formatCode>0%</c:formatCode>
                <c:ptCount val="8"/>
                <c:pt idx="0">
                  <c:v>4.8698831089151497E-2</c:v>
                </c:pt>
                <c:pt idx="1">
                  <c:v>0.57745606142896688</c:v>
                </c:pt>
                <c:pt idx="2">
                  <c:v>7.27930912395333E-2</c:v>
                </c:pt>
                <c:pt idx="3">
                  <c:v>0.11954776623095491</c:v>
                </c:pt>
                <c:pt idx="4">
                  <c:v>1.6461551445864881E-2</c:v>
                </c:pt>
                <c:pt idx="5">
                  <c:v>1.7825311942959002E-2</c:v>
                </c:pt>
                <c:pt idx="6">
                  <c:v>5.6308295713478701E-2</c:v>
                </c:pt>
                <c:pt idx="7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831-426A-BE18-7B3BEC406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14445408"/>
        <c:axId val="1814435008"/>
      </c:barChart>
      <c:catAx>
        <c:axId val="18144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35008"/>
        <c:crosses val="autoZero"/>
        <c:auto val="1"/>
        <c:lblAlgn val="ctr"/>
        <c:lblOffset val="100"/>
        <c:noMultiLvlLbl val="0"/>
      </c:catAx>
      <c:valAx>
        <c:axId val="181443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4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'RPA - Waterfall'!$B$2:$B$6</c:f>
              <c:strCache>
                <c:ptCount val="5"/>
                <c:pt idx="0">
                  <c:v>Baseline</c:v>
                </c:pt>
                <c:pt idx="1">
                  <c:v>Manufacturing Innovation</c:v>
                </c:pt>
                <c:pt idx="2">
                  <c:v>Optimal Control</c:v>
                </c:pt>
                <c:pt idx="3">
                  <c:v>Reliability Improvement 4X</c:v>
                </c:pt>
                <c:pt idx="4">
                  <c:v>Reduced Insurance Rates</c:v>
                </c:pt>
              </c:strCache>
            </c:strRef>
          </c:cat>
          <c:val>
            <c:numRef>
              <c:f>'RPA - Waterfall'!$C$2:$C$6</c:f>
              <c:numCache>
                <c:formatCode>0</c:formatCode>
                <c:ptCount val="5"/>
                <c:pt idx="0" formatCode="General">
                  <c:v>276</c:v>
                </c:pt>
                <c:pt idx="1">
                  <c:v>252</c:v>
                </c:pt>
                <c:pt idx="2">
                  <c:v>223</c:v>
                </c:pt>
                <c:pt idx="3">
                  <c:v>155</c:v>
                </c:pt>
                <c:pt idx="4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A-4A2C-8FB2-DAB0B6049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25"/>
        <c:axId val="1787864176"/>
        <c:axId val="1787865616"/>
      </c:barChart>
      <c:catAx>
        <c:axId val="178786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865616"/>
        <c:crosses val="autoZero"/>
        <c:auto val="1"/>
        <c:lblAlgn val="ctr"/>
        <c:lblOffset val="100"/>
        <c:noMultiLvlLbl val="0"/>
      </c:catAx>
      <c:valAx>
        <c:axId val="178786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86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0"/>
          <c:order val="0"/>
          <c:tx>
            <c:v>Upper Theoretical Limit</c:v>
          </c:tx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'Performance Related Plots'!$B$5:$B$14</c:f>
              <c:numCache>
                <c:formatCode>0.0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'Performance Related Plots'!$D$5:$D$14</c:f>
              <c:numCache>
                <c:formatCode>0.000</c:formatCode>
                <c:ptCount val="10"/>
                <c:pt idx="0">
                  <c:v>1.120933778031227</c:v>
                </c:pt>
                <c:pt idx="1">
                  <c:v>1.1209337780312274</c:v>
                </c:pt>
                <c:pt idx="2">
                  <c:v>1.1208805311635082</c:v>
                </c:pt>
                <c:pt idx="3">
                  <c:v>1.1191585089214868</c:v>
                </c:pt>
                <c:pt idx="4">
                  <c:v>1.0774813587853977</c:v>
                </c:pt>
                <c:pt idx="5">
                  <c:v>0.95350478874259215</c:v>
                </c:pt>
                <c:pt idx="6">
                  <c:v>0.8108905566343434</c:v>
                </c:pt>
                <c:pt idx="7">
                  <c:v>0.68565970171731427</c:v>
                </c:pt>
                <c:pt idx="8">
                  <c:v>0.42078269940335133</c:v>
                </c:pt>
                <c:pt idx="9">
                  <c:v>0.27393489650638658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FC-43D5-896A-A5178EB8531A}"/>
            </c:ext>
          </c:extLst>
        </c:ser>
        <c:ser>
          <c:idx val="1"/>
          <c:order val="1"/>
          <c:tx>
            <c:v>Linear Damping</c:v>
          </c:tx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'Performance Related Plots'!$B$5:$B$14</c:f>
              <c:numCache>
                <c:formatCode>0.0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'Performance Related Plots'!$C$5:$C$14</c:f>
              <c:numCache>
                <c:formatCode>0.00</c:formatCode>
                <c:ptCount val="10"/>
                <c:pt idx="0">
                  <c:v>1.1330393782907215</c:v>
                </c:pt>
                <c:pt idx="1">
                  <c:v>0.68631648127120159</c:v>
                </c:pt>
                <c:pt idx="2">
                  <c:v>0.48912953716401725</c:v>
                </c:pt>
                <c:pt idx="3">
                  <c:v>0.3607776655320668</c:v>
                </c:pt>
                <c:pt idx="4">
                  <c:v>0.27070208594154782</c:v>
                </c:pt>
                <c:pt idx="5">
                  <c:v>0.21031712719054416</c:v>
                </c:pt>
                <c:pt idx="6">
                  <c:v>0.16697979562100296</c:v>
                </c:pt>
                <c:pt idx="7">
                  <c:v>9.4038507979139804E-2</c:v>
                </c:pt>
                <c:pt idx="8">
                  <c:v>9.3280070115700164E-2</c:v>
                </c:pt>
                <c:pt idx="9">
                  <c:v>6.3805078285458713E-2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FC-43D5-896A-A5178EB8531A}"/>
            </c:ext>
          </c:extLst>
        </c:ser>
        <c:ser>
          <c:idx val="2"/>
          <c:order val="2"/>
          <c:tx>
            <c:v>AWS Actual</c:v>
          </c:tx>
          <c:spPr>
            <a:ln w="9525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lt1"/>
              </a:solidFill>
              <a:ln w="15875">
                <a:solidFill>
                  <a:schemeClr val="accent3"/>
                </a:solidFill>
                <a:round/>
              </a:ln>
              <a:effectLst/>
            </c:spPr>
          </c:marker>
          <c:xVal>
            <c:numRef>
              <c:f>'Performance Related Plots'!$B$5:$B$14</c:f>
              <c:numCache>
                <c:formatCode>0.0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'Performance Related Plots'!$E$5:$E$14</c:f>
              <c:numCache>
                <c:formatCode>0.000</c:formatCode>
                <c:ptCount val="10"/>
                <c:pt idx="0">
                  <c:v>0.72860695572029754</c:v>
                </c:pt>
                <c:pt idx="1">
                  <c:v>0.72860695572029788</c:v>
                </c:pt>
                <c:pt idx="2">
                  <c:v>0.72857234525628034</c:v>
                </c:pt>
                <c:pt idx="3">
                  <c:v>0.7274530307989665</c:v>
                </c:pt>
                <c:pt idx="4">
                  <c:v>0.70036288321050855</c:v>
                </c:pt>
                <c:pt idx="5">
                  <c:v>0.6197781126826849</c:v>
                </c:pt>
                <c:pt idx="6">
                  <c:v>0.52707886181232322</c:v>
                </c:pt>
                <c:pt idx="7">
                  <c:v>0.44567880611625427</c:v>
                </c:pt>
                <c:pt idx="8">
                  <c:v>0.27350875461217838</c:v>
                </c:pt>
                <c:pt idx="9">
                  <c:v>0.17805768272915129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FC-43D5-896A-A5178EB8531A}"/>
            </c:ext>
          </c:extLst>
        </c:ser>
        <c:ser>
          <c:idx val="3"/>
          <c:order val="3"/>
          <c:tx>
            <c:v>AWS Target</c:v>
          </c:tx>
          <c:spPr>
            <a:ln w="9525" cap="rnd">
              <a:solidFill>
                <a:schemeClr val="accent4">
                  <a:alpha val="50000"/>
                </a:schemeClr>
              </a:solidFill>
              <a:round/>
            </a:ln>
            <a:effectLst/>
          </c:spPr>
          <c:marker>
            <c:symbol val="x"/>
            <c:size val="6"/>
            <c:spPr>
              <a:noFill/>
              <a:ln w="15875">
                <a:solidFill>
                  <a:schemeClr val="accent4"/>
                </a:solidFill>
                <a:round/>
              </a:ln>
              <a:effectLst/>
            </c:spPr>
          </c:marker>
          <c:xVal>
            <c:numRef>
              <c:f>'Performance Related Plots'!$B$5:$B$14</c:f>
              <c:numCache>
                <c:formatCode>0.0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'Performance Related Plots'!$F$5:$F$14</c:f>
              <c:numCache>
                <c:formatCode>0.000</c:formatCode>
                <c:ptCount val="10"/>
                <c:pt idx="0">
                  <c:v>0.89674702242498161</c:v>
                </c:pt>
                <c:pt idx="1">
                  <c:v>0.89674702242498194</c:v>
                </c:pt>
                <c:pt idx="2">
                  <c:v>0.8967044249308066</c:v>
                </c:pt>
                <c:pt idx="3">
                  <c:v>0.89532680713718948</c:v>
                </c:pt>
                <c:pt idx="4">
                  <c:v>0.86198508702831822</c:v>
                </c:pt>
                <c:pt idx="5">
                  <c:v>0.76280383099407378</c:v>
                </c:pt>
                <c:pt idx="6">
                  <c:v>0.64871244530747474</c:v>
                </c:pt>
                <c:pt idx="7">
                  <c:v>0.5485277613738514</c:v>
                </c:pt>
                <c:pt idx="8">
                  <c:v>0.3366261595226811</c:v>
                </c:pt>
                <c:pt idx="9">
                  <c:v>0.21914791720510929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8FC-43D5-896A-A5178EB85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Absorber Volume (m^3)</a:t>
                </a:r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P/V (kW/m^3)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78390426951"/>
          <c:h val="0.12816943808326328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3.6093613298337707E-3"/>
                  <c:y val="-9.7734397783610386E-2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solidFill>
                    <a:schemeClr val="bg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'Performance Related Plots'!$B$22:$B$33</c:f>
              <c:numCache>
                <c:formatCode>General</c:formatCode>
                <c:ptCount val="1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</c:numCache>
            </c:numRef>
          </c:xVal>
          <c:yVal>
            <c:numRef>
              <c:f>'Performance Related Plots'!$C$22:$C$33</c:f>
              <c:numCache>
                <c:formatCode>0</c:formatCode>
                <c:ptCount val="12"/>
                <c:pt idx="0">
                  <c:v>137.61520000000002</c:v>
                </c:pt>
                <c:pt idx="1">
                  <c:v>142.3004</c:v>
                </c:pt>
                <c:pt idx="2">
                  <c:v>146.98560000000001</c:v>
                </c:pt>
                <c:pt idx="3">
                  <c:v>151.67080000000001</c:v>
                </c:pt>
                <c:pt idx="4">
                  <c:v>156.35599999999999</c:v>
                </c:pt>
                <c:pt idx="5">
                  <c:v>161.0412</c:v>
                </c:pt>
                <c:pt idx="6">
                  <c:v>165.72640000000001</c:v>
                </c:pt>
                <c:pt idx="7">
                  <c:v>170.41160000000002</c:v>
                </c:pt>
                <c:pt idx="8">
                  <c:v>175.0968</c:v>
                </c:pt>
                <c:pt idx="9">
                  <c:v>179.78200000000001</c:v>
                </c:pt>
                <c:pt idx="10">
                  <c:v>184.46719999999999</c:v>
                </c:pt>
                <c:pt idx="11">
                  <c:v>189.1524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F3-491C-92DD-A6936898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209935"/>
        <c:axId val="580208015"/>
      </c:scatterChart>
      <c:valAx>
        <c:axId val="5802099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Design Pressure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208015"/>
        <c:crosses val="autoZero"/>
        <c:crossBetween val="midCat"/>
      </c:valAx>
      <c:valAx>
        <c:axId val="580208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Weight/Volume</a:t>
                </a:r>
                <a:r>
                  <a:rPr lang="en-US" baseline="0"/>
                  <a:t> (kg/m^3)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209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0"/>
          <c:order val="0"/>
          <c:tx>
            <c:v>Upper Theoretical Limit</c:v>
          </c:tx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'Performance Related Plots'!$B$5:$B$14</c:f>
              <c:numCache>
                <c:formatCode>0.0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'Performance Related Plots'!$D$5:$D$14</c:f>
              <c:numCache>
                <c:formatCode>0.000</c:formatCode>
                <c:ptCount val="10"/>
                <c:pt idx="0">
                  <c:v>1.120933778031227</c:v>
                </c:pt>
                <c:pt idx="1">
                  <c:v>1.1209337780312274</c:v>
                </c:pt>
                <c:pt idx="2">
                  <c:v>1.1208805311635082</c:v>
                </c:pt>
                <c:pt idx="3">
                  <c:v>1.1191585089214868</c:v>
                </c:pt>
                <c:pt idx="4">
                  <c:v>1.0774813587853977</c:v>
                </c:pt>
                <c:pt idx="5">
                  <c:v>0.95350478874259215</c:v>
                </c:pt>
                <c:pt idx="6">
                  <c:v>0.8108905566343434</c:v>
                </c:pt>
                <c:pt idx="7">
                  <c:v>0.68565970171731427</c:v>
                </c:pt>
                <c:pt idx="8">
                  <c:v>0.42078269940335133</c:v>
                </c:pt>
                <c:pt idx="9">
                  <c:v>0.27393489650638658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11-4550-8DA3-39627CCD8783}"/>
            </c:ext>
          </c:extLst>
        </c:ser>
        <c:ser>
          <c:idx val="1"/>
          <c:order val="1"/>
          <c:tx>
            <c:v>Linear Damping</c:v>
          </c:tx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'Performance Related Plots'!$B$5:$B$14</c:f>
              <c:numCache>
                <c:formatCode>0.0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'Performance Related Plots'!$C$5:$C$14</c:f>
              <c:numCache>
                <c:formatCode>0.00</c:formatCode>
                <c:ptCount val="10"/>
                <c:pt idx="0">
                  <c:v>1.1330393782907215</c:v>
                </c:pt>
                <c:pt idx="1">
                  <c:v>0.68631648127120159</c:v>
                </c:pt>
                <c:pt idx="2">
                  <c:v>0.48912953716401725</c:v>
                </c:pt>
                <c:pt idx="3">
                  <c:v>0.3607776655320668</c:v>
                </c:pt>
                <c:pt idx="4">
                  <c:v>0.27070208594154782</c:v>
                </c:pt>
                <c:pt idx="5">
                  <c:v>0.21031712719054416</c:v>
                </c:pt>
                <c:pt idx="6">
                  <c:v>0.16697979562100296</c:v>
                </c:pt>
                <c:pt idx="7">
                  <c:v>9.4038507979139804E-2</c:v>
                </c:pt>
                <c:pt idx="8">
                  <c:v>9.3280070115700164E-2</c:v>
                </c:pt>
                <c:pt idx="9">
                  <c:v>6.3805078285458713E-2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11-4550-8DA3-39627CCD8783}"/>
            </c:ext>
          </c:extLst>
        </c:ser>
        <c:ser>
          <c:idx val="2"/>
          <c:order val="2"/>
          <c:tx>
            <c:v>AWS Actual</c:v>
          </c:tx>
          <c:spPr>
            <a:ln w="9525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lt1"/>
              </a:solidFill>
              <a:ln w="15875">
                <a:solidFill>
                  <a:schemeClr val="accent3"/>
                </a:solidFill>
                <a:round/>
              </a:ln>
              <a:effectLst/>
            </c:spPr>
          </c:marker>
          <c:xVal>
            <c:numRef>
              <c:f>'Performance Related Plots'!$B$5:$B$14</c:f>
              <c:numCache>
                <c:formatCode>0.0</c:formatCode>
                <c:ptCount val="10"/>
                <c:pt idx="0">
                  <c:v>3.1415926535897931</c:v>
                </c:pt>
                <c:pt idx="1">
                  <c:v>10.602875205865551</c:v>
                </c:pt>
                <c:pt idx="2">
                  <c:v>25.132741228718345</c:v>
                </c:pt>
                <c:pt idx="3">
                  <c:v>49.087385212340521</c:v>
                </c:pt>
                <c:pt idx="4">
                  <c:v>145.7698991265664</c:v>
                </c:pt>
                <c:pt idx="5">
                  <c:v>313.60948664460108</c:v>
                </c:pt>
                <c:pt idx="6">
                  <c:v>569.57074809582946</c:v>
                </c:pt>
                <c:pt idx="7">
                  <c:v>930.61828380963641</c:v>
                </c:pt>
                <c:pt idx="8">
                  <c:v>2397.6635132197302</c:v>
                </c:pt>
                <c:pt idx="9">
                  <c:v>4241.1500823462211</c:v>
                </c:pt>
              </c:numCache>
            </c:numRef>
          </c:xVal>
          <c:yVal>
            <c:numRef>
              <c:f>'Performance Related Plots'!$E$5:$E$14</c:f>
              <c:numCache>
                <c:formatCode>0.000</c:formatCode>
                <c:ptCount val="10"/>
                <c:pt idx="0">
                  <c:v>0.72860695572029754</c:v>
                </c:pt>
                <c:pt idx="1">
                  <c:v>0.72860695572029788</c:v>
                </c:pt>
                <c:pt idx="2">
                  <c:v>0.72857234525628034</c:v>
                </c:pt>
                <c:pt idx="3">
                  <c:v>0.7274530307989665</c:v>
                </c:pt>
                <c:pt idx="4">
                  <c:v>0.70036288321050855</c:v>
                </c:pt>
                <c:pt idx="5">
                  <c:v>0.6197781126826849</c:v>
                </c:pt>
                <c:pt idx="6">
                  <c:v>0.52707886181232322</c:v>
                </c:pt>
                <c:pt idx="7">
                  <c:v>0.44567880611625427</c:v>
                </c:pt>
                <c:pt idx="8">
                  <c:v>0.27350875461217838</c:v>
                </c:pt>
                <c:pt idx="9">
                  <c:v>0.17805768272915129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11-4550-8DA3-39627CCD8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Absorber Volume (m^3)</a:t>
                </a:r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P/V (kW/m^3)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78390426951"/>
          <c:h val="0.12816943808326328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2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51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50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chart" Target="../charts/chart49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chart" Target="../charts/chart67.xml"/><Relationship Id="rId18" Type="http://schemas.openxmlformats.org/officeDocument/2006/relationships/chart" Target="../charts/chart72.xml"/><Relationship Id="rId3" Type="http://schemas.openxmlformats.org/officeDocument/2006/relationships/chart" Target="../charts/chart57.xml"/><Relationship Id="rId21" Type="http://schemas.openxmlformats.org/officeDocument/2006/relationships/chart" Target="../charts/chart75.xml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17" Type="http://schemas.openxmlformats.org/officeDocument/2006/relationships/chart" Target="../charts/chart71.xml"/><Relationship Id="rId2" Type="http://schemas.openxmlformats.org/officeDocument/2006/relationships/chart" Target="../charts/chart56.xml"/><Relationship Id="rId16" Type="http://schemas.openxmlformats.org/officeDocument/2006/relationships/chart" Target="../charts/chart70.xml"/><Relationship Id="rId20" Type="http://schemas.openxmlformats.org/officeDocument/2006/relationships/chart" Target="../charts/chart74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5" Type="http://schemas.openxmlformats.org/officeDocument/2006/relationships/chart" Target="../charts/chart69.xml"/><Relationship Id="rId10" Type="http://schemas.openxmlformats.org/officeDocument/2006/relationships/chart" Target="../charts/chart64.xml"/><Relationship Id="rId19" Type="http://schemas.openxmlformats.org/officeDocument/2006/relationships/chart" Target="../charts/chart73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Relationship Id="rId14" Type="http://schemas.openxmlformats.org/officeDocument/2006/relationships/chart" Target="../charts/chart6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8</xdr:row>
      <xdr:rowOff>107950</xdr:rowOff>
    </xdr:from>
    <xdr:to>
      <xdr:col>10</xdr:col>
      <xdr:colOff>15875</xdr:colOff>
      <xdr:row>27</xdr:row>
      <xdr:rowOff>182609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54377-EB11-4338-8D35-36BF8A2F6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570990"/>
          <a:ext cx="5833745" cy="3549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519729</xdr:colOff>
      <xdr:row>66</xdr:row>
      <xdr:rowOff>136947</xdr:rowOff>
    </xdr:from>
    <xdr:to>
      <xdr:col>23</xdr:col>
      <xdr:colOff>440813</xdr:colOff>
      <xdr:row>83</xdr:row>
      <xdr:rowOff>167639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249930-73FD-4EFB-B801-074D59C02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454691</xdr:colOff>
      <xdr:row>66</xdr:row>
      <xdr:rowOff>121973</xdr:rowOff>
    </xdr:from>
    <xdr:to>
      <xdr:col>31</xdr:col>
      <xdr:colOff>188988</xdr:colOff>
      <xdr:row>83</xdr:row>
      <xdr:rowOff>156052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651B10-A95A-405E-990F-865809BFC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93133</xdr:colOff>
      <xdr:row>66</xdr:row>
      <xdr:rowOff>100542</xdr:rowOff>
    </xdr:from>
    <xdr:to>
      <xdr:col>42</xdr:col>
      <xdr:colOff>582613</xdr:colOff>
      <xdr:row>83</xdr:row>
      <xdr:rowOff>131234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A284C7-669B-413A-B31E-8B1805AC8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605103</xdr:colOff>
      <xdr:row>66</xdr:row>
      <xdr:rowOff>57150</xdr:rowOff>
    </xdr:from>
    <xdr:to>
      <xdr:col>51</xdr:col>
      <xdr:colOff>487364</xdr:colOff>
      <xdr:row>83</xdr:row>
      <xdr:rowOff>83609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53F815-7524-4DF8-9E52-EBE4499E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122</xdr:row>
      <xdr:rowOff>0</xdr:rowOff>
    </xdr:from>
    <xdr:to>
      <xdr:col>15</xdr:col>
      <xdr:colOff>0</xdr:colOff>
      <xdr:row>135</xdr:row>
      <xdr:rowOff>59531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9D87D44-8961-4416-8DFD-80DFB68E2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122</xdr:row>
      <xdr:rowOff>0</xdr:rowOff>
    </xdr:from>
    <xdr:to>
      <xdr:col>23</xdr:col>
      <xdr:colOff>381001</xdr:colOff>
      <xdr:row>135</xdr:row>
      <xdr:rowOff>59531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E8CC506-C644-4791-A098-D122164A2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135</xdr:row>
      <xdr:rowOff>178594</xdr:rowOff>
    </xdr:from>
    <xdr:to>
      <xdr:col>15</xdr:col>
      <xdr:colOff>1</xdr:colOff>
      <xdr:row>149</xdr:row>
      <xdr:rowOff>47625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39387E-7BC1-4DB0-8108-5D870602D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149</xdr:row>
      <xdr:rowOff>35719</xdr:rowOff>
    </xdr:from>
    <xdr:to>
      <xdr:col>15</xdr:col>
      <xdr:colOff>1</xdr:colOff>
      <xdr:row>162</xdr:row>
      <xdr:rowOff>95250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60FC276-9066-4F04-AC33-10BFAF26F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163</xdr:row>
      <xdr:rowOff>0</xdr:rowOff>
    </xdr:from>
    <xdr:to>
      <xdr:col>15</xdr:col>
      <xdr:colOff>1</xdr:colOff>
      <xdr:row>176</xdr:row>
      <xdr:rowOff>59531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82A3F0-D3BD-4603-822A-6F2328F4F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176</xdr:row>
      <xdr:rowOff>23813</xdr:rowOff>
    </xdr:from>
    <xdr:to>
      <xdr:col>15</xdr:col>
      <xdr:colOff>1</xdr:colOff>
      <xdr:row>189</xdr:row>
      <xdr:rowOff>83344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CE9F37B-0D68-4C6A-AA74-009DE4479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916782</xdr:colOff>
      <xdr:row>189</xdr:row>
      <xdr:rowOff>71439</xdr:rowOff>
    </xdr:from>
    <xdr:to>
      <xdr:col>14</xdr:col>
      <xdr:colOff>702468</xdr:colOff>
      <xdr:row>201</xdr:row>
      <xdr:rowOff>107157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AB7B1F6-8613-4564-A3ED-85B8C81DE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904876</xdr:colOff>
      <xdr:row>201</xdr:row>
      <xdr:rowOff>119063</xdr:rowOff>
    </xdr:from>
    <xdr:to>
      <xdr:col>14</xdr:col>
      <xdr:colOff>702470</xdr:colOff>
      <xdr:row>214</xdr:row>
      <xdr:rowOff>178594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0C9E325-9749-4EDF-A12A-69831B6B0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892969</xdr:colOff>
      <xdr:row>214</xdr:row>
      <xdr:rowOff>178593</xdr:rowOff>
    </xdr:from>
    <xdr:to>
      <xdr:col>14</xdr:col>
      <xdr:colOff>690563</xdr:colOff>
      <xdr:row>228</xdr:row>
      <xdr:rowOff>47624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6FA97F1-74DB-411E-931E-2F8B56AAA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228</xdr:row>
      <xdr:rowOff>47624</xdr:rowOff>
    </xdr:from>
    <xdr:to>
      <xdr:col>15</xdr:col>
      <xdr:colOff>1</xdr:colOff>
      <xdr:row>240</xdr:row>
      <xdr:rowOff>95249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E3E50-2076-479C-9981-4857C083A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11905</xdr:colOff>
      <xdr:row>240</xdr:row>
      <xdr:rowOff>107155</xdr:rowOff>
    </xdr:from>
    <xdr:to>
      <xdr:col>15</xdr:col>
      <xdr:colOff>11906</xdr:colOff>
      <xdr:row>253</xdr:row>
      <xdr:rowOff>166686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7FF85D1-FE95-4A48-A6E6-2B0B0C59F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11906</xdr:colOff>
      <xdr:row>254</xdr:row>
      <xdr:rowOff>11907</xdr:rowOff>
    </xdr:from>
    <xdr:to>
      <xdr:col>15</xdr:col>
      <xdr:colOff>11907</xdr:colOff>
      <xdr:row>267</xdr:row>
      <xdr:rowOff>71438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30BF270-C731-45F9-883C-A5E10393F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178593</xdr:colOff>
      <xdr:row>87</xdr:row>
      <xdr:rowOff>130968</xdr:rowOff>
    </xdr:from>
    <xdr:to>
      <xdr:col>21</xdr:col>
      <xdr:colOff>440532</xdr:colOff>
      <xdr:row>100</xdr:row>
      <xdr:rowOff>190499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23488E5-52BF-43FE-8581-E1FA06CCA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163</xdr:row>
      <xdr:rowOff>0</xdr:rowOff>
    </xdr:from>
    <xdr:to>
      <xdr:col>25</xdr:col>
      <xdr:colOff>59533</xdr:colOff>
      <xdr:row>176</xdr:row>
      <xdr:rowOff>59531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C65C9392-D194-49C0-A195-2323EF79F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595312</xdr:colOff>
      <xdr:row>176</xdr:row>
      <xdr:rowOff>119063</xdr:rowOff>
    </xdr:from>
    <xdr:to>
      <xdr:col>25</xdr:col>
      <xdr:colOff>47627</xdr:colOff>
      <xdr:row>189</xdr:row>
      <xdr:rowOff>178594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FBC8751-5DB6-4D4E-844F-C3DA936E7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190</xdr:row>
      <xdr:rowOff>4</xdr:rowOff>
    </xdr:from>
    <xdr:to>
      <xdr:col>25</xdr:col>
      <xdr:colOff>59533</xdr:colOff>
      <xdr:row>203</xdr:row>
      <xdr:rowOff>59535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496835EF-E16E-4CC2-A3EC-3F6E3C0D9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16</xdr:col>
      <xdr:colOff>0</xdr:colOff>
      <xdr:row>203</xdr:row>
      <xdr:rowOff>107158</xdr:rowOff>
    </xdr:from>
    <xdr:to>
      <xdr:col>25</xdr:col>
      <xdr:colOff>59533</xdr:colOff>
      <xdr:row>216</xdr:row>
      <xdr:rowOff>166689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C56D871A-0DF6-4F56-B383-C33316475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5953</xdr:colOff>
      <xdr:row>268</xdr:row>
      <xdr:rowOff>45244</xdr:rowOff>
    </xdr:from>
    <xdr:to>
      <xdr:col>15</xdr:col>
      <xdr:colOff>23812</xdr:colOff>
      <xdr:row>282</xdr:row>
      <xdr:rowOff>121444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4E5C502-11A9-4DEC-9DB7-705908636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166688</xdr:colOff>
      <xdr:row>101</xdr:row>
      <xdr:rowOff>142875</xdr:rowOff>
    </xdr:from>
    <xdr:to>
      <xdr:col>21</xdr:col>
      <xdr:colOff>428627</xdr:colOff>
      <xdr:row>115</xdr:row>
      <xdr:rowOff>11906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27D0702-72AB-4FD2-AF86-5FCA3FB0E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283</xdr:row>
      <xdr:rowOff>0</xdr:rowOff>
    </xdr:from>
    <xdr:to>
      <xdr:col>15</xdr:col>
      <xdr:colOff>1</xdr:colOff>
      <xdr:row>296</xdr:row>
      <xdr:rowOff>59531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818A5CA8-89C7-413A-849A-84CCF5EF3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22860</xdr:colOff>
      <xdr:row>296</xdr:row>
      <xdr:rowOff>22860</xdr:rowOff>
    </xdr:from>
    <xdr:to>
      <xdr:col>15</xdr:col>
      <xdr:colOff>22861</xdr:colOff>
      <xdr:row>309</xdr:row>
      <xdr:rowOff>82391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D8CE0D7D-CCA2-45BB-8A12-76D947B53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15240</xdr:colOff>
      <xdr:row>309</xdr:row>
      <xdr:rowOff>121920</xdr:rowOff>
    </xdr:from>
    <xdr:to>
      <xdr:col>15</xdr:col>
      <xdr:colOff>15241</xdr:colOff>
      <xdr:row>322</xdr:row>
      <xdr:rowOff>181451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4536F056-3715-42AB-97D5-3879BAF9B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66</xdr:row>
      <xdr:rowOff>121707</xdr:rowOff>
    </xdr:from>
    <xdr:to>
      <xdr:col>21</xdr:col>
      <xdr:colOff>289983</xdr:colOff>
      <xdr:row>83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E9F344-169E-4768-927A-D9E2C56DF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603885</xdr:colOff>
      <xdr:row>67</xdr:row>
      <xdr:rowOff>53</xdr:rowOff>
    </xdr:from>
    <xdr:to>
      <xdr:col>33</xdr:col>
      <xdr:colOff>39793</xdr:colOff>
      <xdr:row>84</xdr:row>
      <xdr:rowOff>34132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998AC6-FB78-455B-839F-652122D31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93133</xdr:colOff>
      <xdr:row>66</xdr:row>
      <xdr:rowOff>100542</xdr:rowOff>
    </xdr:from>
    <xdr:to>
      <xdr:col>42</xdr:col>
      <xdr:colOff>582613</xdr:colOff>
      <xdr:row>83</xdr:row>
      <xdr:rowOff>131234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F1F5B6-23A7-4B9A-8B96-63D7AA896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605103</xdr:colOff>
      <xdr:row>66</xdr:row>
      <xdr:rowOff>57150</xdr:rowOff>
    </xdr:from>
    <xdr:to>
      <xdr:col>51</xdr:col>
      <xdr:colOff>487364</xdr:colOff>
      <xdr:row>83</xdr:row>
      <xdr:rowOff>83609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65B5381-C6A5-4E44-8623-B7A74A19B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122</xdr:row>
      <xdr:rowOff>0</xdr:rowOff>
    </xdr:from>
    <xdr:to>
      <xdr:col>15</xdr:col>
      <xdr:colOff>0</xdr:colOff>
      <xdr:row>135</xdr:row>
      <xdr:rowOff>59531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4579AA4-5C57-4F75-A887-F5E6EC80B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122</xdr:row>
      <xdr:rowOff>0</xdr:rowOff>
    </xdr:from>
    <xdr:to>
      <xdr:col>23</xdr:col>
      <xdr:colOff>381001</xdr:colOff>
      <xdr:row>135</xdr:row>
      <xdr:rowOff>59531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2E06E76-6F56-4E38-BD23-D40795923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135</xdr:row>
      <xdr:rowOff>178594</xdr:rowOff>
    </xdr:from>
    <xdr:to>
      <xdr:col>15</xdr:col>
      <xdr:colOff>1</xdr:colOff>
      <xdr:row>149</xdr:row>
      <xdr:rowOff>47625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3E64D71-C275-461F-8725-1F970710F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149</xdr:row>
      <xdr:rowOff>35719</xdr:rowOff>
    </xdr:from>
    <xdr:to>
      <xdr:col>15</xdr:col>
      <xdr:colOff>1</xdr:colOff>
      <xdr:row>162</xdr:row>
      <xdr:rowOff>95250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1178B1F-1691-4891-B8CD-DF1787EDA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163</xdr:row>
      <xdr:rowOff>0</xdr:rowOff>
    </xdr:from>
    <xdr:to>
      <xdr:col>15</xdr:col>
      <xdr:colOff>1</xdr:colOff>
      <xdr:row>176</xdr:row>
      <xdr:rowOff>59531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D236DAC-4879-451D-B4B3-9DE3E5D4E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176</xdr:row>
      <xdr:rowOff>23813</xdr:rowOff>
    </xdr:from>
    <xdr:to>
      <xdr:col>15</xdr:col>
      <xdr:colOff>1</xdr:colOff>
      <xdr:row>189</xdr:row>
      <xdr:rowOff>83344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CD9B7A-BD02-4C7A-B991-5F2B9B99A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916782</xdr:colOff>
      <xdr:row>189</xdr:row>
      <xdr:rowOff>71439</xdr:rowOff>
    </xdr:from>
    <xdr:to>
      <xdr:col>14</xdr:col>
      <xdr:colOff>702468</xdr:colOff>
      <xdr:row>201</xdr:row>
      <xdr:rowOff>107157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A9C743B-0AE1-4697-A5E1-148039181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904876</xdr:colOff>
      <xdr:row>201</xdr:row>
      <xdr:rowOff>119063</xdr:rowOff>
    </xdr:from>
    <xdr:to>
      <xdr:col>14</xdr:col>
      <xdr:colOff>702470</xdr:colOff>
      <xdr:row>214</xdr:row>
      <xdr:rowOff>178594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4A391ED-544B-41AE-BF78-BD353AF3B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892969</xdr:colOff>
      <xdr:row>214</xdr:row>
      <xdr:rowOff>178593</xdr:rowOff>
    </xdr:from>
    <xdr:to>
      <xdr:col>14</xdr:col>
      <xdr:colOff>690563</xdr:colOff>
      <xdr:row>228</xdr:row>
      <xdr:rowOff>47624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2D524DE-0F96-4D61-B85B-32707C555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228</xdr:row>
      <xdr:rowOff>47624</xdr:rowOff>
    </xdr:from>
    <xdr:to>
      <xdr:col>15</xdr:col>
      <xdr:colOff>1</xdr:colOff>
      <xdr:row>240</xdr:row>
      <xdr:rowOff>95249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9BB3350-BE20-462F-9463-9A5F07137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11905</xdr:colOff>
      <xdr:row>240</xdr:row>
      <xdr:rowOff>107155</xdr:rowOff>
    </xdr:from>
    <xdr:to>
      <xdr:col>15</xdr:col>
      <xdr:colOff>11906</xdr:colOff>
      <xdr:row>253</xdr:row>
      <xdr:rowOff>166686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62313AF-5345-4FE9-828C-EB58D94CD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11906</xdr:colOff>
      <xdr:row>254</xdr:row>
      <xdr:rowOff>11907</xdr:rowOff>
    </xdr:from>
    <xdr:to>
      <xdr:col>15</xdr:col>
      <xdr:colOff>11907</xdr:colOff>
      <xdr:row>267</xdr:row>
      <xdr:rowOff>71438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B8C33AE-B30E-4974-9223-F76EEF18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178593</xdr:colOff>
      <xdr:row>87</xdr:row>
      <xdr:rowOff>130968</xdr:rowOff>
    </xdr:from>
    <xdr:to>
      <xdr:col>21</xdr:col>
      <xdr:colOff>440532</xdr:colOff>
      <xdr:row>100</xdr:row>
      <xdr:rowOff>190499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4FE8C75-1B68-4668-BA93-11C6F7C61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163</xdr:row>
      <xdr:rowOff>0</xdr:rowOff>
    </xdr:from>
    <xdr:to>
      <xdr:col>25</xdr:col>
      <xdr:colOff>59533</xdr:colOff>
      <xdr:row>176</xdr:row>
      <xdr:rowOff>59531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A9F98363-4166-4CC9-A2F2-17026756E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595312</xdr:colOff>
      <xdr:row>176</xdr:row>
      <xdr:rowOff>119063</xdr:rowOff>
    </xdr:from>
    <xdr:to>
      <xdr:col>25</xdr:col>
      <xdr:colOff>47627</xdr:colOff>
      <xdr:row>189</xdr:row>
      <xdr:rowOff>178594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89EBFC3-43E1-4366-A398-F15CE7169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190</xdr:row>
      <xdr:rowOff>4</xdr:rowOff>
    </xdr:from>
    <xdr:to>
      <xdr:col>25</xdr:col>
      <xdr:colOff>59533</xdr:colOff>
      <xdr:row>203</xdr:row>
      <xdr:rowOff>59535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B1FF018-24F1-4653-95CE-A577345B7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16</xdr:col>
      <xdr:colOff>0</xdr:colOff>
      <xdr:row>203</xdr:row>
      <xdr:rowOff>107158</xdr:rowOff>
    </xdr:from>
    <xdr:to>
      <xdr:col>25</xdr:col>
      <xdr:colOff>59533</xdr:colOff>
      <xdr:row>216</xdr:row>
      <xdr:rowOff>166689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C7452BC-EC10-450F-A507-C7CC903EF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5953</xdr:colOff>
      <xdr:row>268</xdr:row>
      <xdr:rowOff>45244</xdr:rowOff>
    </xdr:from>
    <xdr:to>
      <xdr:col>15</xdr:col>
      <xdr:colOff>23812</xdr:colOff>
      <xdr:row>282</xdr:row>
      <xdr:rowOff>121444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46F311D1-0D8A-4CD8-9978-38F4C2DCF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166688</xdr:colOff>
      <xdr:row>101</xdr:row>
      <xdr:rowOff>142875</xdr:rowOff>
    </xdr:from>
    <xdr:to>
      <xdr:col>21</xdr:col>
      <xdr:colOff>428627</xdr:colOff>
      <xdr:row>115</xdr:row>
      <xdr:rowOff>11906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400C230-B789-4677-BD6B-2BB034761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283</xdr:row>
      <xdr:rowOff>0</xdr:rowOff>
    </xdr:from>
    <xdr:to>
      <xdr:col>15</xdr:col>
      <xdr:colOff>1</xdr:colOff>
      <xdr:row>296</xdr:row>
      <xdr:rowOff>59531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AC30D0C4-7B1F-478D-BA8B-4FF49350F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22860</xdr:colOff>
      <xdr:row>296</xdr:row>
      <xdr:rowOff>22860</xdr:rowOff>
    </xdr:from>
    <xdr:to>
      <xdr:col>15</xdr:col>
      <xdr:colOff>22861</xdr:colOff>
      <xdr:row>309</xdr:row>
      <xdr:rowOff>82391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E3A33515-794E-4143-BA80-B6C0C7EF6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15240</xdr:colOff>
      <xdr:row>309</xdr:row>
      <xdr:rowOff>121920</xdr:rowOff>
    </xdr:from>
    <xdr:to>
      <xdr:col>15</xdr:col>
      <xdr:colOff>15241</xdr:colOff>
      <xdr:row>322</xdr:row>
      <xdr:rowOff>181451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4976D68B-29E7-480D-BC64-8DD7586EF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47301</xdr:colOff>
      <xdr:row>0</xdr:row>
      <xdr:rowOff>174690</xdr:rowOff>
    </xdr:from>
    <xdr:to>
      <xdr:col>11</xdr:col>
      <xdr:colOff>337587</xdr:colOff>
      <xdr:row>17</xdr:row>
      <xdr:rowOff>12311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F66532-2984-44D2-82B4-A16AB4A45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152400</xdr:colOff>
      <xdr:row>17</xdr:row>
      <xdr:rowOff>88900</xdr:rowOff>
    </xdr:from>
    <xdr:to>
      <xdr:col>11</xdr:col>
      <xdr:colOff>457200</xdr:colOff>
      <xdr:row>32</xdr:row>
      <xdr:rowOff>69850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2F6C6B-E130-401D-8D4B-57C622A89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522175</xdr:colOff>
      <xdr:row>82</xdr:row>
      <xdr:rowOff>73137</xdr:rowOff>
    </xdr:from>
    <xdr:to>
      <xdr:col>28</xdr:col>
      <xdr:colOff>454141</xdr:colOff>
      <xdr:row>96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1F431A-9253-44C9-A9A2-6BC23E010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547687</xdr:colOff>
      <xdr:row>82</xdr:row>
      <xdr:rowOff>23812</xdr:rowOff>
    </xdr:from>
    <xdr:to>
      <xdr:col>38</xdr:col>
      <xdr:colOff>57830</xdr:colOff>
      <xdr:row>96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D18A5D-6040-4128-A27D-27D2B001B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928687</xdr:colOff>
      <xdr:row>97</xdr:row>
      <xdr:rowOff>0</xdr:rowOff>
    </xdr:from>
    <xdr:to>
      <xdr:col>15</xdr:col>
      <xdr:colOff>0</xdr:colOff>
      <xdr:row>110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519F5-1D72-45BE-BFEC-0DFF75647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97</xdr:row>
      <xdr:rowOff>0</xdr:rowOff>
    </xdr:from>
    <xdr:to>
      <xdr:col>23</xdr:col>
      <xdr:colOff>381001</xdr:colOff>
      <xdr:row>110</xdr:row>
      <xdr:rowOff>59531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E25799-B5E7-443D-8928-19D48E0FD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110</xdr:row>
      <xdr:rowOff>178594</xdr:rowOff>
    </xdr:from>
    <xdr:to>
      <xdr:col>15</xdr:col>
      <xdr:colOff>1</xdr:colOff>
      <xdr:row>124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5BBD7A0-3D46-4B3C-9CD7-A6CF3ED92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124</xdr:row>
      <xdr:rowOff>35719</xdr:rowOff>
    </xdr:from>
    <xdr:to>
      <xdr:col>15</xdr:col>
      <xdr:colOff>1</xdr:colOff>
      <xdr:row>137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60B2EF4-8917-4F01-841C-41303246A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138</xdr:row>
      <xdr:rowOff>0</xdr:rowOff>
    </xdr:from>
    <xdr:to>
      <xdr:col>15</xdr:col>
      <xdr:colOff>1</xdr:colOff>
      <xdr:row>151</xdr:row>
      <xdr:rowOff>59531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D57E4F-019F-450E-B970-DF20AB8C8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151</xdr:row>
      <xdr:rowOff>23813</xdr:rowOff>
    </xdr:from>
    <xdr:to>
      <xdr:col>15</xdr:col>
      <xdr:colOff>1</xdr:colOff>
      <xdr:row>164</xdr:row>
      <xdr:rowOff>83344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D6C09DE-690A-41C6-A40D-EB40D248F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916782</xdr:colOff>
      <xdr:row>164</xdr:row>
      <xdr:rowOff>71439</xdr:rowOff>
    </xdr:from>
    <xdr:to>
      <xdr:col>14</xdr:col>
      <xdr:colOff>702468</xdr:colOff>
      <xdr:row>176</xdr:row>
      <xdr:rowOff>107157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AD8D2F-ACF7-422B-B27B-F75D33E87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904876</xdr:colOff>
      <xdr:row>176</xdr:row>
      <xdr:rowOff>119063</xdr:rowOff>
    </xdr:from>
    <xdr:to>
      <xdr:col>14</xdr:col>
      <xdr:colOff>702470</xdr:colOff>
      <xdr:row>189</xdr:row>
      <xdr:rowOff>178594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7F0D16D-210F-4A31-A6C3-A121BE05D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892969</xdr:colOff>
      <xdr:row>189</xdr:row>
      <xdr:rowOff>178593</xdr:rowOff>
    </xdr:from>
    <xdr:to>
      <xdr:col>14</xdr:col>
      <xdr:colOff>690563</xdr:colOff>
      <xdr:row>203</xdr:row>
      <xdr:rowOff>47624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4553BDE-EAC3-4046-B8B5-BF43FB11B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203</xdr:row>
      <xdr:rowOff>47624</xdr:rowOff>
    </xdr:from>
    <xdr:to>
      <xdr:col>15</xdr:col>
      <xdr:colOff>1</xdr:colOff>
      <xdr:row>215</xdr:row>
      <xdr:rowOff>95249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BCB63C8-AF61-4A6E-843B-BB68093B8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11905</xdr:colOff>
      <xdr:row>215</xdr:row>
      <xdr:rowOff>107155</xdr:rowOff>
    </xdr:from>
    <xdr:to>
      <xdr:col>15</xdr:col>
      <xdr:colOff>11906</xdr:colOff>
      <xdr:row>228</xdr:row>
      <xdr:rowOff>166686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544166F-F7BE-4C02-A822-1FFD55982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530066</xdr:colOff>
      <xdr:row>215</xdr:row>
      <xdr:rowOff>126207</xdr:rowOff>
    </xdr:from>
    <xdr:to>
      <xdr:col>22</xdr:col>
      <xdr:colOff>385287</xdr:colOff>
      <xdr:row>229</xdr:row>
      <xdr:rowOff>2858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810095D-8B0F-4D66-AE21-DD5098123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56</xdr:col>
      <xdr:colOff>273844</xdr:colOff>
      <xdr:row>82</xdr:row>
      <xdr:rowOff>23813</xdr:rowOff>
    </xdr:from>
    <xdr:to>
      <xdr:col>64</xdr:col>
      <xdr:colOff>331674</xdr:colOff>
      <xdr:row>96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3BC01DF-AC53-4C2A-BAFE-CBF5A567C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65</xdr:col>
      <xdr:colOff>0</xdr:colOff>
      <xdr:row>82</xdr:row>
      <xdr:rowOff>0</xdr:rowOff>
    </xdr:from>
    <xdr:to>
      <xdr:col>73</xdr:col>
      <xdr:colOff>57830</xdr:colOff>
      <xdr:row>96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4D828EB-8960-454C-ABA2-E593F8623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0</xdr:colOff>
      <xdr:row>64</xdr:row>
      <xdr:rowOff>121707</xdr:rowOff>
    </xdr:from>
    <xdr:to>
      <xdr:col>21</xdr:col>
      <xdr:colOff>289983</xdr:colOff>
      <xdr:row>81</xdr:row>
      <xdr:rowOff>152399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1BB6901-4C19-4F9A-B061-35BCBCA64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20</xdr:col>
      <xdr:colOff>133985</xdr:colOff>
      <xdr:row>64</xdr:row>
      <xdr:rowOff>109273</xdr:rowOff>
    </xdr:from>
    <xdr:to>
      <xdr:col>31</xdr:col>
      <xdr:colOff>179493</xdr:colOff>
      <xdr:row>81</xdr:row>
      <xdr:rowOff>143352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B245B77-DC6C-42A3-9D65-1F914E48D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93133</xdr:colOff>
      <xdr:row>64</xdr:row>
      <xdr:rowOff>100542</xdr:rowOff>
    </xdr:from>
    <xdr:to>
      <xdr:col>42</xdr:col>
      <xdr:colOff>582613</xdr:colOff>
      <xdr:row>81</xdr:row>
      <xdr:rowOff>131234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DABE2D9E-8784-451F-9B06-410E7F9AA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42</xdr:col>
      <xdr:colOff>605103</xdr:colOff>
      <xdr:row>64</xdr:row>
      <xdr:rowOff>57150</xdr:rowOff>
    </xdr:from>
    <xdr:to>
      <xdr:col>51</xdr:col>
      <xdr:colOff>487364</xdr:colOff>
      <xdr:row>81</xdr:row>
      <xdr:rowOff>83609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41A8C5BD-52E4-4AAF-ADAB-C787D457C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39</xdr:col>
      <xdr:colOff>15240</xdr:colOff>
      <xdr:row>83</xdr:row>
      <xdr:rowOff>45720</xdr:rowOff>
    </xdr:from>
    <xdr:to>
      <xdr:col>48</xdr:col>
      <xdr:colOff>134983</xdr:colOff>
      <xdr:row>97</xdr:row>
      <xdr:rowOff>21908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FC83400B-7CE9-4A5A-972F-9811F49DE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522175</xdr:colOff>
      <xdr:row>84</xdr:row>
      <xdr:rowOff>73137</xdr:rowOff>
    </xdr:from>
    <xdr:to>
      <xdr:col>28</xdr:col>
      <xdr:colOff>454141</xdr:colOff>
      <xdr:row>98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9621DD-F9B1-46DD-A8A1-A61FF53D9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547687</xdr:colOff>
      <xdr:row>84</xdr:row>
      <xdr:rowOff>23812</xdr:rowOff>
    </xdr:from>
    <xdr:to>
      <xdr:col>38</xdr:col>
      <xdr:colOff>57830</xdr:colOff>
      <xdr:row>98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3298D1-E42E-4474-A05A-18826BCA4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928687</xdr:colOff>
      <xdr:row>99</xdr:row>
      <xdr:rowOff>0</xdr:rowOff>
    </xdr:from>
    <xdr:to>
      <xdr:col>15</xdr:col>
      <xdr:colOff>0</xdr:colOff>
      <xdr:row>112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2CA44-FD24-45CA-9E21-5927053B0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99</xdr:row>
      <xdr:rowOff>0</xdr:rowOff>
    </xdr:from>
    <xdr:to>
      <xdr:col>23</xdr:col>
      <xdr:colOff>381001</xdr:colOff>
      <xdr:row>112</xdr:row>
      <xdr:rowOff>59531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D1A4A2-6EA1-4595-82F3-0BF968B22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112</xdr:row>
      <xdr:rowOff>178594</xdr:rowOff>
    </xdr:from>
    <xdr:to>
      <xdr:col>15</xdr:col>
      <xdr:colOff>1</xdr:colOff>
      <xdr:row>126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C32A399-11B0-4E2C-B1DD-2F0191A6C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126</xdr:row>
      <xdr:rowOff>35719</xdr:rowOff>
    </xdr:from>
    <xdr:to>
      <xdr:col>15</xdr:col>
      <xdr:colOff>1</xdr:colOff>
      <xdr:row>139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0E043CD-032C-4CE6-9A9B-510C9E8CE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140</xdr:row>
      <xdr:rowOff>0</xdr:rowOff>
    </xdr:from>
    <xdr:to>
      <xdr:col>15</xdr:col>
      <xdr:colOff>1</xdr:colOff>
      <xdr:row>153</xdr:row>
      <xdr:rowOff>59531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DB30CF4-4727-49B6-A69B-2598C7A3B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153</xdr:row>
      <xdr:rowOff>23813</xdr:rowOff>
    </xdr:from>
    <xdr:to>
      <xdr:col>15</xdr:col>
      <xdr:colOff>1</xdr:colOff>
      <xdr:row>166</xdr:row>
      <xdr:rowOff>83344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6572FA6-76C5-496F-8BBE-2702C17C2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916782</xdr:colOff>
      <xdr:row>166</xdr:row>
      <xdr:rowOff>71439</xdr:rowOff>
    </xdr:from>
    <xdr:to>
      <xdr:col>14</xdr:col>
      <xdr:colOff>702468</xdr:colOff>
      <xdr:row>178</xdr:row>
      <xdr:rowOff>107157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D5C2F01-8091-4471-8AF7-569C7E3CD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904876</xdr:colOff>
      <xdr:row>178</xdr:row>
      <xdr:rowOff>119063</xdr:rowOff>
    </xdr:from>
    <xdr:to>
      <xdr:col>14</xdr:col>
      <xdr:colOff>702470</xdr:colOff>
      <xdr:row>191</xdr:row>
      <xdr:rowOff>178594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1404522-376F-465E-985C-D97B8A73E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892969</xdr:colOff>
      <xdr:row>191</xdr:row>
      <xdr:rowOff>178593</xdr:rowOff>
    </xdr:from>
    <xdr:to>
      <xdr:col>14</xdr:col>
      <xdr:colOff>690563</xdr:colOff>
      <xdr:row>205</xdr:row>
      <xdr:rowOff>47624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33CCC0A-08DF-4AA5-93D7-FCC6154D3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205</xdr:row>
      <xdr:rowOff>47624</xdr:rowOff>
    </xdr:from>
    <xdr:to>
      <xdr:col>15</xdr:col>
      <xdr:colOff>1</xdr:colOff>
      <xdr:row>217</xdr:row>
      <xdr:rowOff>95249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41F4966-37BB-47B7-9E6E-13B363688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11905</xdr:colOff>
      <xdr:row>217</xdr:row>
      <xdr:rowOff>107155</xdr:rowOff>
    </xdr:from>
    <xdr:to>
      <xdr:col>15</xdr:col>
      <xdr:colOff>11906</xdr:colOff>
      <xdr:row>230</xdr:row>
      <xdr:rowOff>166686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9988F62-4250-4118-A8D9-9FF70D85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11906</xdr:colOff>
      <xdr:row>231</xdr:row>
      <xdr:rowOff>11907</xdr:rowOff>
    </xdr:from>
    <xdr:to>
      <xdr:col>15</xdr:col>
      <xdr:colOff>11907</xdr:colOff>
      <xdr:row>244</xdr:row>
      <xdr:rowOff>71438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224D5E7-8DC0-46B8-8398-C8371BF75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56</xdr:col>
      <xdr:colOff>273844</xdr:colOff>
      <xdr:row>84</xdr:row>
      <xdr:rowOff>23813</xdr:rowOff>
    </xdr:from>
    <xdr:to>
      <xdr:col>64</xdr:col>
      <xdr:colOff>331674</xdr:colOff>
      <xdr:row>98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5CB75BE-9768-40DC-A944-A3BCC8819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65</xdr:col>
      <xdr:colOff>0</xdr:colOff>
      <xdr:row>84</xdr:row>
      <xdr:rowOff>0</xdr:rowOff>
    </xdr:from>
    <xdr:to>
      <xdr:col>73</xdr:col>
      <xdr:colOff>57830</xdr:colOff>
      <xdr:row>98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57654A2-7FF0-4915-ABE6-556935FED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0</xdr:colOff>
      <xdr:row>66</xdr:row>
      <xdr:rowOff>121707</xdr:rowOff>
    </xdr:from>
    <xdr:to>
      <xdr:col>21</xdr:col>
      <xdr:colOff>289983</xdr:colOff>
      <xdr:row>83</xdr:row>
      <xdr:rowOff>152399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A5A8F2-A581-422F-A901-94193F166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603885</xdr:colOff>
      <xdr:row>67</xdr:row>
      <xdr:rowOff>53</xdr:rowOff>
    </xdr:from>
    <xdr:to>
      <xdr:col>33</xdr:col>
      <xdr:colOff>39793</xdr:colOff>
      <xdr:row>84</xdr:row>
      <xdr:rowOff>34132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242F937A-8B65-441D-BCED-C86331D74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93133</xdr:colOff>
      <xdr:row>66</xdr:row>
      <xdr:rowOff>100542</xdr:rowOff>
    </xdr:from>
    <xdr:to>
      <xdr:col>42</xdr:col>
      <xdr:colOff>582613</xdr:colOff>
      <xdr:row>83</xdr:row>
      <xdr:rowOff>131234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E57794-72F4-479A-9126-EF09C527A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42</xdr:col>
      <xdr:colOff>605103</xdr:colOff>
      <xdr:row>66</xdr:row>
      <xdr:rowOff>57150</xdr:rowOff>
    </xdr:from>
    <xdr:to>
      <xdr:col>51</xdr:col>
      <xdr:colOff>487364</xdr:colOff>
      <xdr:row>83</xdr:row>
      <xdr:rowOff>83609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8F7BA32-3908-43E4-A5EA-4EB3E005C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129851</xdr:colOff>
      <xdr:row>0</xdr:row>
      <xdr:rowOff>130240</xdr:rowOff>
    </xdr:from>
    <xdr:to>
      <xdr:col>11</xdr:col>
      <xdr:colOff>420137</xdr:colOff>
      <xdr:row>14</xdr:row>
      <xdr:rowOff>152011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ABEE19-6A0F-4153-9963-101A3D9B6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584358</xdr:colOff>
      <xdr:row>1</xdr:row>
      <xdr:rowOff>715</xdr:rowOff>
    </xdr:from>
    <xdr:to>
      <xdr:col>16</xdr:col>
      <xdr:colOff>64564</xdr:colOff>
      <xdr:row>18</xdr:row>
      <xdr:rowOff>48612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43CAA6-EAAF-4730-AB1F-F22E1D463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426720</xdr:colOff>
      <xdr:row>18</xdr:row>
      <xdr:rowOff>110490</xdr:rowOff>
    </xdr:from>
    <xdr:to>
      <xdr:col>16</xdr:col>
      <xdr:colOff>121920</xdr:colOff>
      <xdr:row>33</xdr:row>
      <xdr:rowOff>110490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C0EED2F-0AB1-4CF5-8947-AF7DABA54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1</xdr:row>
      <xdr:rowOff>0</xdr:rowOff>
    </xdr:from>
    <xdr:to>
      <xdr:col>25</xdr:col>
      <xdr:colOff>92655</xdr:colOff>
      <xdr:row>18</xdr:row>
      <xdr:rowOff>47897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80E7DB-E973-4C52-8DEC-85F878379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169334</xdr:colOff>
      <xdr:row>41</xdr:row>
      <xdr:rowOff>152398</xdr:rowOff>
    </xdr:from>
    <xdr:to>
      <xdr:col>12</xdr:col>
      <xdr:colOff>444500</xdr:colOff>
      <xdr:row>56</xdr:row>
      <xdr:rowOff>38098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C802A6-B47E-424B-B8C0-049104284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0</xdr:colOff>
      <xdr:row>1</xdr:row>
      <xdr:rowOff>0</xdr:rowOff>
    </xdr:from>
    <xdr:to>
      <xdr:col>33</xdr:col>
      <xdr:colOff>92655</xdr:colOff>
      <xdr:row>18</xdr:row>
      <xdr:rowOff>47897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590487-0C33-432E-86C0-221F5A7FD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Tidal%20Energy%20Reference%20Model%201/Tidal%20Performanc%20&amp;%20Economic%20Model/3-31-2011%20Final%20Results/Previous%20Work/MCT%20Model%20Short%20MP%2004-29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ojects/SnoPUD/Resource%20Measurements/AI_AH_ADCP_new/AI_AH_1_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rko/AppData/Local/Microsoft/Windows/Temporary%20Internet%20Files/Content.Outlook/HQ0EO667/OCT%20Cost%20JE%206-10-2012v3%20(2)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Data\Project%20-%20Teamer%20AWS\Analysis\AWS%20Cost%20Model%20MP%2012-22-24.xlsm" TargetMode="External"/><Relationship Id="rId1" Type="http://schemas.openxmlformats.org/officeDocument/2006/relationships/externalLinkPath" Target="/Data/Project%20-%20Teamer%20AWS/Analysis/AWS%20Cost%20Model%20MP%2012-22-24.xlsm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Data\Project%20-%20Teamer%20AWS\Analysis\1DoF%20Economic%20Model%20MP%2012-5-24.xlsb.xlsm" TargetMode="External"/><Relationship Id="rId1" Type="http://schemas.openxmlformats.org/officeDocument/2006/relationships/externalLinkPath" Target="/Data/Project%20-%20Teamer%20AWS/Analysis/1DoF%20Economic%20Model%20MP%2012-5-24.xlsb.xlsm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Data\Project%20-%20Teamer%20AWS\Analysis\1DoF%20Economic%20Model%20MP%2012-22-24.xlsm" TargetMode="External"/><Relationship Id="rId1" Type="http://schemas.openxmlformats.org/officeDocument/2006/relationships/externalLinkPath" Target="/Data/Project%20-%20Teamer%20AWS/Analysis/1DoF%20Economic%20Model%20MP%2012-22-2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Reporting"/>
      <sheetName val="Energy Model"/>
      <sheetName val="COE Model"/>
      <sheetName val="Cost Functions"/>
    </sheetNames>
    <sheetDataSet>
      <sheetData sheetId="0" refreshError="1">
        <row r="4">
          <cell r="K4">
            <v>55</v>
          </cell>
        </row>
        <row r="6">
          <cell r="K6">
            <v>0.95</v>
          </cell>
        </row>
        <row r="9">
          <cell r="K9">
            <v>9000</v>
          </cell>
        </row>
        <row r="10">
          <cell r="E10">
            <v>17</v>
          </cell>
        </row>
        <row r="11">
          <cell r="E11">
            <v>0.45</v>
          </cell>
          <cell r="K11">
            <v>22750</v>
          </cell>
        </row>
        <row r="12">
          <cell r="E12">
            <v>0.7</v>
          </cell>
        </row>
        <row r="13">
          <cell r="K13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AI_AH_ADCP_1_2007"/>
    </sheetNames>
    <sheetDataSet>
      <sheetData sheetId="0">
        <row r="2">
          <cell r="B2">
            <v>1024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Graphs"/>
      <sheetName val="CAPEX_S-Curve"/>
      <sheetName val="Report"/>
      <sheetName val="DB"/>
      <sheetName val="Inupt Screen Database"/>
      <sheetName val="Tables"/>
      <sheetName val="CAPEX_MonteCarlo_simulation"/>
      <sheetName val="Econ IO"/>
      <sheetName val="Sensitivity"/>
      <sheetName val="Energy IO"/>
      <sheetName val="Energy Model"/>
      <sheetName val="Non-Utility Model"/>
      <sheetName val="Non-Utility Model no taxes"/>
      <sheetName val="Utility Model"/>
      <sheetName val="Sheet1"/>
    </sheetNames>
    <sheetDataSet>
      <sheetData sheetId="0" refreshError="1">
        <row r="10">
          <cell r="E10">
            <v>1</v>
          </cell>
        </row>
        <row r="11">
          <cell r="E11">
            <v>350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me"/>
      <sheetName val="BOM AWS"/>
      <sheetName val="Plots"/>
      <sheetName val="PTO Cost Comp"/>
      <sheetName val="Dynamic Riser"/>
      <sheetName val="Wind Turbine Cost"/>
      <sheetName val="Barge Prices"/>
      <sheetName val="Waterfall"/>
      <sheetName val="Scenario - Baseline"/>
      <sheetName val="Scenario - Future"/>
      <sheetName val="Out"/>
      <sheetName val="IO"/>
      <sheetName val="MC_Simu"/>
      <sheetName val="Cost Funs"/>
      <sheetName val="List of Costing Functions - Old"/>
      <sheetName val="Performance AWS"/>
      <sheetName val="Compute Performance"/>
      <sheetName val="Scatter Diagrams"/>
      <sheetName val="1.1.1"/>
      <sheetName val="1.1.2"/>
      <sheetName val="1.1.3"/>
      <sheetName val="1.2.1"/>
      <sheetName val="1.2.3"/>
      <sheetName val="1.2.6"/>
      <sheetName val="2.1.1"/>
      <sheetName val="2.2.2"/>
      <sheetName val="2.3"/>
      <sheetName val="Spring Stiffness 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0">
          <cell r="O70">
            <v>9000</v>
          </cell>
        </row>
        <row r="71">
          <cell r="O71">
            <v>7605</v>
          </cell>
        </row>
        <row r="72">
          <cell r="O72">
            <v>6426.2249999999995</v>
          </cell>
        </row>
        <row r="73">
          <cell r="O73">
            <v>5430.1601249999994</v>
          </cell>
        </row>
        <row r="74">
          <cell r="O74">
            <v>4588.4853056249995</v>
          </cell>
        </row>
        <row r="75">
          <cell r="O75">
            <v>3877.2700832531245</v>
          </cell>
        </row>
        <row r="76">
          <cell r="O76">
            <v>3276.2932203488899</v>
          </cell>
        </row>
        <row r="77">
          <cell r="O77">
            <v>2768.467771194812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me"/>
      <sheetName val="Buoy Family"/>
      <sheetName val="Scenario2 - Optimal"/>
      <sheetName val="Scenario1 - Slow Tune"/>
      <sheetName val="Out"/>
      <sheetName val="IO"/>
      <sheetName val="MC_Simu"/>
      <sheetName val="Cost Funs"/>
      <sheetName val="Monte_Carlo"/>
      <sheetName val="Compute Performance"/>
      <sheetName val="Performance Matrices"/>
      <sheetName val="Scatter Diagrams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>
        <row r="73">
          <cell r="D73" t="str">
            <v>Structural Assembly</v>
          </cell>
        </row>
        <row r="74">
          <cell r="D74" t="str">
            <v>Power Take-Off System (PTO)</v>
          </cell>
        </row>
        <row r="75">
          <cell r="D75" t="str">
            <v xml:space="preserve">Mooring, Foundation, and Sub-Structure </v>
          </cell>
        </row>
        <row r="76">
          <cell r="D76" t="str">
            <v>Device Installation</v>
          </cell>
        </row>
        <row r="77">
          <cell r="D77" t="str">
            <v>Project Development</v>
          </cell>
        </row>
        <row r="78">
          <cell r="D78" t="str">
            <v>Engineering and Management</v>
          </cell>
        </row>
        <row r="79">
          <cell r="D79" t="str">
            <v>Subsea Cables</v>
          </cell>
        </row>
        <row r="80">
          <cell r="D80" t="str">
            <v>Construction Financing and Insurance</v>
          </cell>
        </row>
        <row r="81">
          <cell r="D81" t="str">
            <v>Operations</v>
          </cell>
        </row>
        <row r="82">
          <cell r="D82" t="str">
            <v>Annual Maintennce &amp; Repair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me"/>
      <sheetName val="Buoy Family"/>
      <sheetName val="Scenario - Optimized"/>
      <sheetName val="Scenario1- Baseline"/>
      <sheetName val="Out"/>
      <sheetName val="Waterfall"/>
      <sheetName val="IO"/>
      <sheetName val="MC_Simu"/>
      <sheetName val="Cost Funs"/>
      <sheetName val="Compute Performance"/>
      <sheetName val="Performance Matrices"/>
      <sheetName val="Scatter Diagrams"/>
    </sheetNames>
    <sheetDataSet>
      <sheetData sheetId="0"/>
      <sheetData sheetId="1"/>
      <sheetData sheetId="2"/>
      <sheetData sheetId="3"/>
      <sheetData sheetId="4"/>
      <sheetData sheetId="5"/>
      <sheetData sheetId="6">
        <row r="73">
          <cell r="D73" t="str">
            <v>Structural Assembly</v>
          </cell>
        </row>
        <row r="74">
          <cell r="D74" t="str">
            <v>Power Take-Off System (PTO)</v>
          </cell>
        </row>
        <row r="75">
          <cell r="D75" t="str">
            <v xml:space="preserve">Mooring, Foundation, and Sub-Structure </v>
          </cell>
        </row>
        <row r="76">
          <cell r="D76" t="str">
            <v>Device Installation</v>
          </cell>
        </row>
        <row r="77">
          <cell r="D77" t="str">
            <v>Project Development</v>
          </cell>
        </row>
        <row r="78">
          <cell r="D78" t="str">
            <v>Engineering and Management</v>
          </cell>
        </row>
        <row r="79">
          <cell r="D79" t="str">
            <v>Subsea Cables</v>
          </cell>
        </row>
        <row r="80">
          <cell r="D80" t="str">
            <v>Construction Financing and Insurance</v>
          </cell>
        </row>
        <row r="81">
          <cell r="D81" t="str">
            <v>Operations</v>
          </cell>
        </row>
        <row r="82">
          <cell r="D82" t="str">
            <v>Annual Maintennce &amp; Repair</v>
          </cell>
        </row>
        <row r="88">
          <cell r="F88">
            <v>2</v>
          </cell>
          <cell r="M88">
            <v>2071.4177</v>
          </cell>
          <cell r="N88">
            <v>1813.7231999999999</v>
          </cell>
        </row>
        <row r="89">
          <cell r="F89">
            <v>3</v>
          </cell>
          <cell r="M89">
            <v>1128.4403</v>
          </cell>
          <cell r="N89">
            <v>604.27639999999997</v>
          </cell>
        </row>
        <row r="90">
          <cell r="F90">
            <v>4</v>
          </cell>
          <cell r="M90">
            <v>718.8365</v>
          </cell>
          <cell r="N90">
            <v>308.49650000000003</v>
          </cell>
        </row>
        <row r="91">
          <cell r="F91">
            <v>5</v>
          </cell>
          <cell r="M91">
            <v>578.57960000000003</v>
          </cell>
          <cell r="N91">
            <v>202.74889999999999</v>
          </cell>
        </row>
        <row r="92">
          <cell r="F92">
            <v>8</v>
          </cell>
          <cell r="M92">
            <v>364.06849999999997</v>
          </cell>
          <cell r="N92">
            <v>130.2337</v>
          </cell>
        </row>
        <row r="93">
          <cell r="F93">
            <v>11</v>
          </cell>
          <cell r="M93">
            <v>321.3664</v>
          </cell>
          <cell r="N93">
            <v>114.42489999999999</v>
          </cell>
        </row>
        <row r="94">
          <cell r="F94">
            <v>14</v>
          </cell>
          <cell r="M94">
            <v>358.24779999999998</v>
          </cell>
          <cell r="N94">
            <v>117.89749999999999</v>
          </cell>
        </row>
        <row r="95">
          <cell r="F95">
            <v>17</v>
          </cell>
          <cell r="M95">
            <v>517.14859999999999</v>
          </cell>
          <cell r="N95">
            <v>125.9097</v>
          </cell>
        </row>
        <row r="96">
          <cell r="F96">
            <v>24</v>
          </cell>
          <cell r="M96">
            <v>489.03820000000002</v>
          </cell>
          <cell r="N96">
            <v>200.19309999999999</v>
          </cell>
        </row>
        <row r="97">
          <cell r="F97">
            <v>30</v>
          </cell>
          <cell r="M97">
            <v>727.49369999999999</v>
          </cell>
          <cell r="N97">
            <v>298.48579999999998</v>
          </cell>
        </row>
        <row r="102">
          <cell r="E102">
            <v>1</v>
          </cell>
          <cell r="G102">
            <v>878.48779999999999</v>
          </cell>
        </row>
        <row r="103">
          <cell r="E103">
            <v>2</v>
          </cell>
          <cell r="G103">
            <v>616.40779999999995</v>
          </cell>
        </row>
        <row r="104">
          <cell r="E104">
            <v>4</v>
          </cell>
          <cell r="G104">
            <v>467.86079999999998</v>
          </cell>
        </row>
        <row r="105">
          <cell r="E105">
            <v>10</v>
          </cell>
          <cell r="G105">
            <v>361.64</v>
          </cell>
        </row>
        <row r="106">
          <cell r="E106">
            <v>20</v>
          </cell>
          <cell r="G106">
            <v>316.62369999999999</v>
          </cell>
        </row>
        <row r="107">
          <cell r="E107">
            <v>40</v>
          </cell>
          <cell r="G107">
            <v>292.03710000000001</v>
          </cell>
        </row>
        <row r="108">
          <cell r="E108">
            <v>80</v>
          </cell>
          <cell r="G108">
            <v>278.68759999999997</v>
          </cell>
        </row>
        <row r="109">
          <cell r="E109">
            <v>160</v>
          </cell>
          <cell r="G109">
            <v>271.37470000000002</v>
          </cell>
        </row>
        <row r="110">
          <cell r="E110">
            <v>320</v>
          </cell>
          <cell r="G110">
            <v>267.3458</v>
          </cell>
        </row>
        <row r="111">
          <cell r="E111">
            <v>500</v>
          </cell>
          <cell r="G111">
            <v>265.7636</v>
          </cell>
        </row>
        <row r="207">
          <cell r="E207">
            <v>0</v>
          </cell>
          <cell r="F207">
            <v>229.28880000000001</v>
          </cell>
        </row>
        <row r="208">
          <cell r="E208">
            <v>4.0000000000000001E-3</v>
          </cell>
          <cell r="F208">
            <v>238.41249999999999</v>
          </cell>
        </row>
        <row r="209">
          <cell r="E209">
            <v>8.0000000000000002E-3</v>
          </cell>
          <cell r="F209">
            <v>247.62960000000001</v>
          </cell>
        </row>
        <row r="210">
          <cell r="E210">
            <v>1.2E-2</v>
          </cell>
          <cell r="F210">
            <v>256.94009999999997</v>
          </cell>
        </row>
        <row r="211">
          <cell r="E211">
            <v>1.6E-2</v>
          </cell>
          <cell r="F211">
            <v>266.34410000000003</v>
          </cell>
        </row>
        <row r="212">
          <cell r="E212">
            <v>0.02</v>
          </cell>
          <cell r="F212">
            <v>275.84140000000002</v>
          </cell>
        </row>
        <row r="213">
          <cell r="E213">
            <v>2.4E-2</v>
          </cell>
          <cell r="F213">
            <v>285.43220000000002</v>
          </cell>
        </row>
        <row r="214">
          <cell r="E214">
            <v>2.8000000000000001E-2</v>
          </cell>
          <cell r="F214">
            <v>295.11630000000002</v>
          </cell>
        </row>
        <row r="215">
          <cell r="E215">
            <v>3.2000000000000001E-2</v>
          </cell>
          <cell r="F215">
            <v>304.89389999999997</v>
          </cell>
        </row>
        <row r="216">
          <cell r="E216">
            <v>3.5999999999999997E-2</v>
          </cell>
          <cell r="F216">
            <v>314.76490000000001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mirko@re-vision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nrel.gov/docs/fy22osti/8120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337D7-2FB8-4720-A489-B1078DAA793D}">
  <sheetPr codeName="Sheet19"/>
  <dimension ref="A1:C8"/>
  <sheetViews>
    <sheetView topLeftCell="A12" workbookViewId="0">
      <selection activeCell="A31" sqref="A31:B33"/>
    </sheetView>
  </sheetViews>
  <sheetFormatPr defaultRowHeight="14.4" x14ac:dyDescent="0.3"/>
  <cols>
    <col min="1" max="1" width="3.5546875" customWidth="1"/>
    <col min="3" max="3" width="10.44140625" bestFit="1" customWidth="1"/>
  </cols>
  <sheetData>
    <row r="1" spans="1:3" x14ac:dyDescent="0.3">
      <c r="A1" s="7" t="s">
        <v>244</v>
      </c>
    </row>
    <row r="3" spans="1:3" x14ac:dyDescent="0.3">
      <c r="A3" t="s">
        <v>224</v>
      </c>
      <c r="C3" t="s">
        <v>225</v>
      </c>
    </row>
    <row r="4" spans="1:3" x14ac:dyDescent="0.3">
      <c r="A4" t="s">
        <v>226</v>
      </c>
      <c r="C4" t="s">
        <v>227</v>
      </c>
    </row>
    <row r="5" spans="1:3" x14ac:dyDescent="0.3">
      <c r="A5" t="s">
        <v>228</v>
      </c>
      <c r="C5" s="73" t="s">
        <v>229</v>
      </c>
    </row>
    <row r="6" spans="1:3" x14ac:dyDescent="0.3">
      <c r="A6" t="s">
        <v>230</v>
      </c>
      <c r="C6" s="79">
        <v>45649</v>
      </c>
    </row>
    <row r="8" spans="1:3" x14ac:dyDescent="0.3">
      <c r="A8" t="s">
        <v>231</v>
      </c>
    </row>
  </sheetData>
  <hyperlinks>
    <hyperlink ref="C5" r:id="rId1" xr:uid="{C28E2A4B-F875-4356-B2C6-C3833D7D26F0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C76C5-19CB-4CB1-9E53-2A1FD4A69F27}">
  <sheetPr codeName="Sheet20"/>
  <dimension ref="A1:S51"/>
  <sheetViews>
    <sheetView tabSelected="1" zoomScale="107" zoomScaleNormal="100" workbookViewId="0">
      <selection activeCell="G26" sqref="G26"/>
    </sheetView>
  </sheetViews>
  <sheetFormatPr defaultRowHeight="14.4" x14ac:dyDescent="0.3"/>
  <cols>
    <col min="1" max="1" width="3.6640625" customWidth="1"/>
    <col min="2" max="2" width="15.109375" bestFit="1" customWidth="1"/>
    <col min="3" max="3" width="12.44140625" customWidth="1"/>
    <col min="4" max="4" width="11.109375" bestFit="1" customWidth="1"/>
    <col min="6" max="6" width="13.88671875" bestFit="1" customWidth="1"/>
  </cols>
  <sheetData>
    <row r="1" spans="1:6" x14ac:dyDescent="0.3">
      <c r="B1" t="s">
        <v>154</v>
      </c>
      <c r="C1">
        <v>0.65</v>
      </c>
    </row>
    <row r="2" spans="1:6" x14ac:dyDescent="0.3">
      <c r="B2" t="s">
        <v>155</v>
      </c>
      <c r="C2">
        <v>0.8</v>
      </c>
    </row>
    <row r="3" spans="1:6" x14ac:dyDescent="0.3">
      <c r="A3" s="7" t="s">
        <v>156</v>
      </c>
    </row>
    <row r="4" spans="1:6" x14ac:dyDescent="0.3">
      <c r="B4" s="2" t="s">
        <v>157</v>
      </c>
      <c r="C4" s="2" t="s">
        <v>158</v>
      </c>
      <c r="D4" s="2" t="s">
        <v>104</v>
      </c>
      <c r="E4" s="2" t="s">
        <v>154</v>
      </c>
      <c r="F4" s="2" t="s">
        <v>155</v>
      </c>
    </row>
    <row r="5" spans="1:6" x14ac:dyDescent="0.3">
      <c r="B5" s="68">
        <v>3.1415926535897931</v>
      </c>
      <c r="C5" s="5">
        <v>1.1330393782907215</v>
      </c>
      <c r="D5" s="69">
        <v>1.120933778031227</v>
      </c>
      <c r="E5" s="69">
        <f>D5*$C$1</f>
        <v>0.72860695572029754</v>
      </c>
      <c r="F5" s="69">
        <f>D5*$C$2</f>
        <v>0.89674702242498161</v>
      </c>
    </row>
    <row r="6" spans="1:6" x14ac:dyDescent="0.3">
      <c r="B6" s="68">
        <v>10.602875205865551</v>
      </c>
      <c r="C6" s="5">
        <v>0.68631648127120159</v>
      </c>
      <c r="D6" s="69">
        <v>1.1209337780312274</v>
      </c>
      <c r="E6" s="69">
        <f t="shared" ref="E6:E14" si="0">D6*$C$1</f>
        <v>0.72860695572029788</v>
      </c>
      <c r="F6" s="69">
        <f t="shared" ref="F6:F14" si="1">D6*$C$2</f>
        <v>0.89674702242498194</v>
      </c>
    </row>
    <row r="7" spans="1:6" x14ac:dyDescent="0.3">
      <c r="B7" s="68">
        <v>25.132741228718345</v>
      </c>
      <c r="C7" s="5">
        <v>0.48912953716401725</v>
      </c>
      <c r="D7" s="69">
        <v>1.1208805311635082</v>
      </c>
      <c r="E7" s="69">
        <f t="shared" si="0"/>
        <v>0.72857234525628034</v>
      </c>
      <c r="F7" s="69">
        <f t="shared" si="1"/>
        <v>0.8967044249308066</v>
      </c>
    </row>
    <row r="8" spans="1:6" x14ac:dyDescent="0.3">
      <c r="B8" s="68">
        <v>49.087385212340521</v>
      </c>
      <c r="C8" s="5">
        <v>0.3607776655320668</v>
      </c>
      <c r="D8" s="69">
        <v>1.1191585089214868</v>
      </c>
      <c r="E8" s="69">
        <f t="shared" si="0"/>
        <v>0.7274530307989665</v>
      </c>
      <c r="F8" s="69">
        <f t="shared" si="1"/>
        <v>0.89532680713718948</v>
      </c>
    </row>
    <row r="9" spans="1:6" x14ac:dyDescent="0.3">
      <c r="B9" s="68">
        <v>145.7698991265664</v>
      </c>
      <c r="C9" s="5">
        <v>0.27070208594154782</v>
      </c>
      <c r="D9" s="69">
        <v>1.0774813587853977</v>
      </c>
      <c r="E9" s="69">
        <f t="shared" si="0"/>
        <v>0.70036288321050855</v>
      </c>
      <c r="F9" s="69">
        <f t="shared" si="1"/>
        <v>0.86198508702831822</v>
      </c>
    </row>
    <row r="10" spans="1:6" x14ac:dyDescent="0.3">
      <c r="B10" s="68">
        <v>313.60948664460108</v>
      </c>
      <c r="C10" s="5">
        <v>0.21031712719054416</v>
      </c>
      <c r="D10" s="69">
        <v>0.95350478874259215</v>
      </c>
      <c r="E10" s="69">
        <f t="shared" si="0"/>
        <v>0.6197781126826849</v>
      </c>
      <c r="F10" s="69">
        <f t="shared" si="1"/>
        <v>0.76280383099407378</v>
      </c>
    </row>
    <row r="11" spans="1:6" x14ac:dyDescent="0.3">
      <c r="B11" s="68">
        <v>569.57074809582946</v>
      </c>
      <c r="C11" s="5">
        <v>0.16697979562100296</v>
      </c>
      <c r="D11" s="69">
        <v>0.8108905566343434</v>
      </c>
      <c r="E11" s="69">
        <f t="shared" si="0"/>
        <v>0.52707886181232322</v>
      </c>
      <c r="F11" s="69">
        <f t="shared" si="1"/>
        <v>0.64871244530747474</v>
      </c>
    </row>
    <row r="12" spans="1:6" x14ac:dyDescent="0.3">
      <c r="B12" s="68">
        <v>930.61828380963641</v>
      </c>
      <c r="C12" s="5">
        <v>9.4038507979139804E-2</v>
      </c>
      <c r="D12" s="69">
        <v>0.68565970171731427</v>
      </c>
      <c r="E12" s="69">
        <f t="shared" si="0"/>
        <v>0.44567880611625427</v>
      </c>
      <c r="F12" s="69">
        <f t="shared" si="1"/>
        <v>0.5485277613738514</v>
      </c>
    </row>
    <row r="13" spans="1:6" x14ac:dyDescent="0.3">
      <c r="B13" s="68">
        <v>2397.6635132197302</v>
      </c>
      <c r="C13" s="5">
        <v>9.3280070115700164E-2</v>
      </c>
      <c r="D13" s="69">
        <v>0.42078269940335133</v>
      </c>
      <c r="E13" s="69">
        <f t="shared" si="0"/>
        <v>0.27350875461217838</v>
      </c>
      <c r="F13" s="69">
        <f t="shared" si="1"/>
        <v>0.3366261595226811</v>
      </c>
    </row>
    <row r="14" spans="1:6" x14ac:dyDescent="0.3">
      <c r="B14" s="68">
        <v>4241.1500823462211</v>
      </c>
      <c r="C14" s="5">
        <v>6.3805078285458713E-2</v>
      </c>
      <c r="D14" s="69">
        <v>0.27393489650638658</v>
      </c>
      <c r="E14" s="69">
        <f t="shared" si="0"/>
        <v>0.17805768272915129</v>
      </c>
      <c r="F14" s="69">
        <f t="shared" si="1"/>
        <v>0.21914791720510929</v>
      </c>
    </row>
    <row r="18" spans="1:19" x14ac:dyDescent="0.3">
      <c r="A18" s="7" t="s">
        <v>159</v>
      </c>
    </row>
    <row r="20" spans="1:19" x14ac:dyDescent="0.3">
      <c r="B20" t="s">
        <v>160</v>
      </c>
      <c r="C20" t="s">
        <v>161</v>
      </c>
    </row>
    <row r="21" spans="1:19" x14ac:dyDescent="0.3">
      <c r="B21" t="s">
        <v>162</v>
      </c>
      <c r="C21" t="s">
        <v>23</v>
      </c>
    </row>
    <row r="22" spans="1:19" x14ac:dyDescent="0.3">
      <c r="B22">
        <v>5</v>
      </c>
      <c r="C22" s="66">
        <f t="shared" ref="C22:C33" si="2">9.3704*B22/10+132.93</f>
        <v>137.61520000000002</v>
      </c>
    </row>
    <row r="23" spans="1:19" x14ac:dyDescent="0.3">
      <c r="B23">
        <v>10</v>
      </c>
      <c r="C23" s="66">
        <f t="shared" si="2"/>
        <v>142.3004</v>
      </c>
    </row>
    <row r="24" spans="1:19" x14ac:dyDescent="0.3">
      <c r="B24">
        <v>15</v>
      </c>
      <c r="C24" s="66">
        <f t="shared" si="2"/>
        <v>146.98560000000001</v>
      </c>
      <c r="S24">
        <v>213</v>
      </c>
    </row>
    <row r="25" spans="1:19" x14ac:dyDescent="0.3">
      <c r="B25">
        <v>20</v>
      </c>
      <c r="C25" s="66">
        <f t="shared" si="2"/>
        <v>151.67080000000001</v>
      </c>
      <c r="S25">
        <v>304</v>
      </c>
    </row>
    <row r="26" spans="1:19" x14ac:dyDescent="0.3">
      <c r="B26">
        <v>25</v>
      </c>
      <c r="C26" s="66">
        <f t="shared" si="2"/>
        <v>156.35599999999999</v>
      </c>
    </row>
    <row r="27" spans="1:19" x14ac:dyDescent="0.3">
      <c r="B27">
        <v>30</v>
      </c>
      <c r="C27" s="66">
        <f t="shared" si="2"/>
        <v>161.0412</v>
      </c>
      <c r="S27">
        <f>(S25-S24)/S24</f>
        <v>0.42723004694835681</v>
      </c>
    </row>
    <row r="28" spans="1:19" x14ac:dyDescent="0.3">
      <c r="B28">
        <v>35</v>
      </c>
      <c r="C28" s="66">
        <f t="shared" si="2"/>
        <v>165.72640000000001</v>
      </c>
    </row>
    <row r="29" spans="1:19" x14ac:dyDescent="0.3">
      <c r="B29">
        <v>40</v>
      </c>
      <c r="C29" s="66">
        <f t="shared" si="2"/>
        <v>170.41160000000002</v>
      </c>
    </row>
    <row r="30" spans="1:19" x14ac:dyDescent="0.3">
      <c r="B30">
        <v>45</v>
      </c>
      <c r="C30" s="66">
        <f t="shared" si="2"/>
        <v>175.0968</v>
      </c>
    </row>
    <row r="31" spans="1:19" x14ac:dyDescent="0.3">
      <c r="B31">
        <v>50</v>
      </c>
      <c r="C31" s="66">
        <f t="shared" si="2"/>
        <v>179.78200000000001</v>
      </c>
    </row>
    <row r="32" spans="1:19" x14ac:dyDescent="0.3">
      <c r="B32">
        <v>55</v>
      </c>
      <c r="C32" s="66">
        <f t="shared" si="2"/>
        <v>184.46719999999999</v>
      </c>
    </row>
    <row r="33" spans="2:4" x14ac:dyDescent="0.3">
      <c r="B33">
        <v>60</v>
      </c>
      <c r="C33" s="66">
        <f t="shared" si="2"/>
        <v>189.1524</v>
      </c>
    </row>
    <row r="35" spans="2:4" x14ac:dyDescent="0.3">
      <c r="B35" s="1" t="s">
        <v>163</v>
      </c>
      <c r="C35" s="1" t="s">
        <v>164</v>
      </c>
    </row>
    <row r="36" spans="2:4" x14ac:dyDescent="0.3">
      <c r="B36" s="2" t="s">
        <v>165</v>
      </c>
      <c r="C36" s="4">
        <v>0.05</v>
      </c>
    </row>
    <row r="37" spans="2:4" x14ac:dyDescent="0.3">
      <c r="B37" s="2" t="s">
        <v>166</v>
      </c>
      <c r="C37" s="4">
        <v>0.02</v>
      </c>
    </row>
    <row r="38" spans="2:4" x14ac:dyDescent="0.3">
      <c r="B38" s="2" t="s">
        <v>167</v>
      </c>
      <c r="C38" s="4">
        <v>0.02</v>
      </c>
    </row>
    <row r="39" spans="2:4" x14ac:dyDescent="0.3">
      <c r="B39" s="2" t="s">
        <v>168</v>
      </c>
      <c r="C39" s="4">
        <v>0.02</v>
      </c>
    </row>
    <row r="43" spans="2:4" x14ac:dyDescent="0.3">
      <c r="C43" s="54">
        <v>0.9</v>
      </c>
      <c r="D43" s="54">
        <v>0.84499999999999997</v>
      </c>
    </row>
    <row r="44" spans="2:4" x14ac:dyDescent="0.3">
      <c r="B44">
        <v>1</v>
      </c>
      <c r="C44" s="66">
        <v>4985</v>
      </c>
      <c r="D44" s="66">
        <v>9000</v>
      </c>
    </row>
    <row r="45" spans="2:4" x14ac:dyDescent="0.3">
      <c r="B45">
        <v>2</v>
      </c>
      <c r="C45" s="66">
        <v>4586.2</v>
      </c>
      <c r="D45" s="66">
        <v>7605</v>
      </c>
    </row>
    <row r="46" spans="2:4" x14ac:dyDescent="0.3">
      <c r="B46">
        <v>4</v>
      </c>
      <c r="C46" s="66">
        <v>4219.3040000000001</v>
      </c>
      <c r="D46" s="66">
        <v>6426.2249999999995</v>
      </c>
    </row>
    <row r="47" spans="2:4" x14ac:dyDescent="0.3">
      <c r="B47">
        <v>8</v>
      </c>
      <c r="C47" s="66">
        <v>3881.7596800000001</v>
      </c>
      <c r="D47" s="66">
        <v>5430.1601249999994</v>
      </c>
    </row>
    <row r="48" spans="2:4" x14ac:dyDescent="0.3">
      <c r="B48">
        <v>16</v>
      </c>
      <c r="C48" s="66">
        <v>3571.2189056000002</v>
      </c>
      <c r="D48" s="66">
        <v>4588.4853056249995</v>
      </c>
    </row>
    <row r="49" spans="2:4" x14ac:dyDescent="0.3">
      <c r="B49">
        <v>32</v>
      </c>
      <c r="C49" s="66">
        <v>3285.5213931520002</v>
      </c>
      <c r="D49" s="66">
        <v>3877.2700832531245</v>
      </c>
    </row>
    <row r="50" spans="2:4" x14ac:dyDescent="0.3">
      <c r="B50">
        <v>64</v>
      </c>
      <c r="C50" s="66">
        <v>3022.6796816998403</v>
      </c>
      <c r="D50" s="66">
        <v>3276.2932203488899</v>
      </c>
    </row>
    <row r="51" spans="2:4" x14ac:dyDescent="0.3">
      <c r="B51">
        <v>128</v>
      </c>
      <c r="C51" s="66">
        <v>2780.8653071638532</v>
      </c>
      <c r="D51" s="66">
        <v>2768.467771194812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82552-8C29-42C7-8699-AE3A98DA034E}">
  <sheetPr codeName="Sheet27"/>
  <dimension ref="A2:N317"/>
  <sheetViews>
    <sheetView topLeftCell="A104" zoomScale="80" zoomScaleNormal="80" workbookViewId="0">
      <selection activeCell="D126" sqref="D126"/>
    </sheetView>
  </sheetViews>
  <sheetFormatPr defaultRowHeight="14.4" x14ac:dyDescent="0.3"/>
  <cols>
    <col min="1" max="1" width="3.44140625" customWidth="1"/>
    <col min="2" max="2" width="26.77734375" customWidth="1"/>
    <col min="4" max="4" width="34.44140625" bestFit="1" customWidth="1"/>
    <col min="5" max="5" width="20.21875" customWidth="1"/>
    <col min="6" max="6" width="21.44140625" bestFit="1" customWidth="1"/>
    <col min="7" max="7" width="13.5546875" bestFit="1" customWidth="1"/>
    <col min="8" max="8" width="12.44140625" bestFit="1" customWidth="1"/>
    <col min="9" max="9" width="12.109375" customWidth="1"/>
    <col min="10" max="10" width="12.44140625" bestFit="1" customWidth="1"/>
  </cols>
  <sheetData>
    <row r="2" spans="1:4" x14ac:dyDescent="0.3">
      <c r="A2" s="1" t="s">
        <v>0</v>
      </c>
      <c r="B2" s="2"/>
      <c r="C2" s="2"/>
      <c r="D2" s="2"/>
    </row>
    <row r="3" spans="1:4" x14ac:dyDescent="0.3">
      <c r="A3" s="2"/>
      <c r="B3" s="2" t="s">
        <v>1</v>
      </c>
      <c r="C3" s="2" t="s">
        <v>2</v>
      </c>
      <c r="D3" s="2"/>
    </row>
    <row r="4" spans="1:4" x14ac:dyDescent="0.3">
      <c r="A4" s="2"/>
      <c r="B4" s="2" t="s">
        <v>3</v>
      </c>
      <c r="C4" s="2">
        <v>9.6999999999999993</v>
      </c>
      <c r="D4" s="2" t="s">
        <v>4</v>
      </c>
    </row>
    <row r="5" spans="1:4" x14ac:dyDescent="0.3">
      <c r="A5" s="2"/>
      <c r="B5" s="2" t="s">
        <v>5</v>
      </c>
      <c r="C5" s="2">
        <v>2.4</v>
      </c>
      <c r="D5" s="2" t="s">
        <v>6</v>
      </c>
    </row>
    <row r="6" spans="1:4" x14ac:dyDescent="0.3">
      <c r="A6" s="2"/>
      <c r="B6" s="2" t="s">
        <v>7</v>
      </c>
      <c r="C6" s="2">
        <v>37.5</v>
      </c>
      <c r="D6" s="2" t="s">
        <v>8</v>
      </c>
    </row>
    <row r="7" spans="1:4" x14ac:dyDescent="0.3">
      <c r="A7" s="1" t="s">
        <v>9</v>
      </c>
      <c r="B7" s="2"/>
      <c r="C7" s="2"/>
      <c r="D7" s="2"/>
    </row>
    <row r="8" spans="1:4" x14ac:dyDescent="0.3">
      <c r="A8" s="2"/>
      <c r="B8" s="2" t="s">
        <v>10</v>
      </c>
      <c r="C8" s="3">
        <v>271.89465486192034</v>
      </c>
      <c r="D8" s="2"/>
    </row>
    <row r="9" spans="1:4" x14ac:dyDescent="0.3">
      <c r="A9" s="2"/>
      <c r="B9" s="2" t="s">
        <v>11</v>
      </c>
      <c r="C9" s="2">
        <v>100.00000000000001</v>
      </c>
      <c r="D9" s="2" t="s">
        <v>12</v>
      </c>
    </row>
    <row r="10" spans="1:4" x14ac:dyDescent="0.3">
      <c r="A10" s="2"/>
      <c r="B10" s="2" t="s">
        <v>13</v>
      </c>
      <c r="C10" s="2">
        <v>60</v>
      </c>
      <c r="D10" s="2" t="s">
        <v>6</v>
      </c>
    </row>
    <row r="11" spans="1:4" x14ac:dyDescent="0.3">
      <c r="A11" s="2"/>
      <c r="B11" s="2" t="s">
        <v>14</v>
      </c>
      <c r="C11" s="2">
        <v>5000</v>
      </c>
      <c r="D11" s="2" t="s">
        <v>6</v>
      </c>
    </row>
    <row r="12" spans="1:4" x14ac:dyDescent="0.3">
      <c r="A12" s="1" t="s">
        <v>15</v>
      </c>
      <c r="B12" s="2"/>
      <c r="C12" s="2"/>
      <c r="D12" s="2"/>
    </row>
    <row r="13" spans="1:4" x14ac:dyDescent="0.3">
      <c r="A13" s="2"/>
      <c r="B13" s="2" t="s">
        <v>16</v>
      </c>
      <c r="C13" s="2">
        <v>12</v>
      </c>
      <c r="D13" s="2" t="s">
        <v>6</v>
      </c>
    </row>
    <row r="14" spans="1:4" x14ac:dyDescent="0.3">
      <c r="A14" s="2"/>
      <c r="B14" s="2" t="s">
        <v>17</v>
      </c>
      <c r="C14" s="2">
        <v>5</v>
      </c>
      <c r="D14" s="2" t="s">
        <v>6</v>
      </c>
    </row>
    <row r="15" spans="1:4" x14ac:dyDescent="0.3">
      <c r="A15" s="2"/>
      <c r="B15" s="2" t="s">
        <v>18</v>
      </c>
      <c r="C15" s="3">
        <v>1572.0529638563326</v>
      </c>
      <c r="D15" s="2" t="s">
        <v>19</v>
      </c>
    </row>
    <row r="16" spans="1:4" x14ac:dyDescent="0.3">
      <c r="A16" s="2"/>
      <c r="B16" s="2" t="s">
        <v>20</v>
      </c>
      <c r="C16" s="3">
        <v>406.80014545710316</v>
      </c>
      <c r="D16" s="2" t="s">
        <v>21</v>
      </c>
    </row>
    <row r="17" spans="1:4" x14ac:dyDescent="0.3">
      <c r="A17" s="2"/>
      <c r="B17" s="2" t="s">
        <v>22</v>
      </c>
      <c r="C17" s="3">
        <v>258.77</v>
      </c>
      <c r="D17" s="2" t="s">
        <v>23</v>
      </c>
    </row>
    <row r="18" spans="1:4" x14ac:dyDescent="0.3">
      <c r="A18" s="1" t="s">
        <v>24</v>
      </c>
      <c r="B18" s="2"/>
      <c r="C18" s="2"/>
      <c r="D18" s="2"/>
    </row>
    <row r="19" spans="1:4" x14ac:dyDescent="0.3">
      <c r="A19" s="2"/>
      <c r="B19" s="2" t="s">
        <v>25</v>
      </c>
      <c r="C19" s="3">
        <v>367.78950307347623</v>
      </c>
      <c r="D19" s="2" t="s">
        <v>26</v>
      </c>
    </row>
    <row r="20" spans="1:4" x14ac:dyDescent="0.3">
      <c r="A20" s="2"/>
      <c r="B20" s="2" t="s">
        <v>27</v>
      </c>
      <c r="C20" s="4">
        <v>0.60027046248328819</v>
      </c>
      <c r="D20" s="2"/>
    </row>
    <row r="21" spans="1:4" x14ac:dyDescent="0.3">
      <c r="A21" s="2"/>
      <c r="B21" s="2" t="s">
        <v>28</v>
      </c>
      <c r="C21" s="4">
        <v>0.95</v>
      </c>
      <c r="D21" s="2"/>
    </row>
    <row r="22" spans="1:4" x14ac:dyDescent="0.3">
      <c r="A22" s="2"/>
      <c r="B22" s="2" t="s">
        <v>29</v>
      </c>
      <c r="C22" s="4">
        <v>0.8</v>
      </c>
      <c r="D22" s="2"/>
    </row>
    <row r="23" spans="1:4" x14ac:dyDescent="0.3">
      <c r="A23" s="2"/>
      <c r="B23" s="2" t="s">
        <v>30</v>
      </c>
      <c r="C23" s="4">
        <v>0.98</v>
      </c>
      <c r="D23" s="2"/>
    </row>
    <row r="24" spans="1:4" x14ac:dyDescent="0.3">
      <c r="A24" s="2"/>
      <c r="B24" s="2" t="s">
        <v>31</v>
      </c>
      <c r="C24" s="3">
        <v>298.73025047219471</v>
      </c>
      <c r="D24" s="2" t="s">
        <v>26</v>
      </c>
    </row>
    <row r="25" spans="1:4" x14ac:dyDescent="0.3">
      <c r="A25" s="2"/>
      <c r="B25" s="2" t="s">
        <v>32</v>
      </c>
      <c r="C25" s="3">
        <v>220.7731751064143</v>
      </c>
      <c r="D25" s="2" t="s">
        <v>26</v>
      </c>
    </row>
    <row r="26" spans="1:4" x14ac:dyDescent="0.3">
      <c r="A26" s="2"/>
      <c r="B26" s="2" t="s">
        <v>33</v>
      </c>
      <c r="C26" s="3">
        <v>1800.5288759708681</v>
      </c>
      <c r="D26" s="2" t="s">
        <v>34</v>
      </c>
    </row>
    <row r="27" spans="1:4" x14ac:dyDescent="0.3">
      <c r="A27" s="2"/>
      <c r="B27" s="2" t="s">
        <v>35</v>
      </c>
      <c r="C27" s="3">
        <v>110.38658755320715</v>
      </c>
      <c r="D27" s="2"/>
    </row>
    <row r="28" spans="1:4" x14ac:dyDescent="0.3">
      <c r="A28" s="2"/>
      <c r="B28" s="2" t="s">
        <v>36</v>
      </c>
      <c r="C28" s="5">
        <v>0.52827106681921987</v>
      </c>
      <c r="D28" s="2" t="s">
        <v>37</v>
      </c>
    </row>
    <row r="29" spans="1:4" x14ac:dyDescent="0.3">
      <c r="A29" s="2"/>
      <c r="B29" s="2" t="s">
        <v>38</v>
      </c>
      <c r="C29" s="5">
        <v>0.81272471818341419</v>
      </c>
      <c r="D29" s="2" t="s">
        <v>37</v>
      </c>
    </row>
    <row r="30" spans="1:4" x14ac:dyDescent="0.3">
      <c r="A30" s="1" t="s">
        <v>39</v>
      </c>
      <c r="B30" s="2"/>
      <c r="C30" s="2"/>
      <c r="D30" s="2"/>
    </row>
    <row r="31" spans="1:4" x14ac:dyDescent="0.3">
      <c r="A31" s="2"/>
      <c r="B31" s="2" t="s">
        <v>40</v>
      </c>
      <c r="C31" s="4">
        <v>7.0000000000000007E-2</v>
      </c>
      <c r="D31" s="2"/>
    </row>
    <row r="32" spans="1:4" x14ac:dyDescent="0.3">
      <c r="A32" s="2"/>
      <c r="B32" s="2" t="s">
        <v>41</v>
      </c>
      <c r="C32" s="4">
        <v>0.08</v>
      </c>
      <c r="D32" s="2"/>
    </row>
    <row r="33" spans="1:11" x14ac:dyDescent="0.3">
      <c r="A33" s="2"/>
      <c r="B33" s="2" t="s">
        <v>42</v>
      </c>
      <c r="C33" s="4">
        <v>0.02</v>
      </c>
      <c r="D33" s="2" t="s">
        <v>43</v>
      </c>
    </row>
    <row r="34" spans="1:11" x14ac:dyDescent="0.3">
      <c r="A34" s="2"/>
      <c r="B34" s="2" t="s">
        <v>44</v>
      </c>
      <c r="C34" s="6">
        <v>2.8577883191747012E-2</v>
      </c>
      <c r="D34" s="2" t="s">
        <v>43</v>
      </c>
    </row>
    <row r="37" spans="1:11" ht="15" thickBot="1" x14ac:dyDescent="0.35">
      <c r="A37" s="7" t="s">
        <v>45</v>
      </c>
      <c r="G37" s="8"/>
      <c r="H37" s="8"/>
    </row>
    <row r="38" spans="1:11" x14ac:dyDescent="0.3">
      <c r="A38" s="7"/>
      <c r="C38" s="9"/>
      <c r="D38" s="10"/>
      <c r="E38" s="11" t="s">
        <v>46</v>
      </c>
      <c r="F38" s="10"/>
      <c r="G38" s="10"/>
      <c r="H38" s="12" t="s">
        <v>47</v>
      </c>
      <c r="I38" s="13"/>
      <c r="J38" s="14"/>
    </row>
    <row r="39" spans="1:11" ht="15" thickBot="1" x14ac:dyDescent="0.35">
      <c r="C39" s="15"/>
      <c r="D39" s="16"/>
      <c r="E39" s="17" t="s">
        <v>48</v>
      </c>
      <c r="F39" s="18" t="s">
        <v>49</v>
      </c>
      <c r="G39" s="19" t="s">
        <v>50</v>
      </c>
      <c r="H39" s="17" t="s">
        <v>51</v>
      </c>
      <c r="I39" s="18" t="s">
        <v>52</v>
      </c>
      <c r="J39" s="20" t="s">
        <v>53</v>
      </c>
    </row>
    <row r="40" spans="1:11" x14ac:dyDescent="0.3">
      <c r="C40" s="21">
        <v>1.1000000000000001</v>
      </c>
      <c r="D40" s="22" t="s">
        <v>54</v>
      </c>
      <c r="E40" s="23">
        <v>731338953.64962649</v>
      </c>
      <c r="F40" s="23">
        <v>2689787.9034107216</v>
      </c>
      <c r="G40" s="23">
        <v>7313.3895364962646</v>
      </c>
      <c r="H40" s="23">
        <v>104.57213752666132</v>
      </c>
      <c r="I40" s="23">
        <v>0.64690155183671139</v>
      </c>
      <c r="J40" s="24">
        <v>0.34218987699758002</v>
      </c>
    </row>
    <row r="41" spans="1:11" x14ac:dyDescent="0.3">
      <c r="C41" s="25" t="s">
        <v>55</v>
      </c>
      <c r="D41" s="16" t="s">
        <v>56</v>
      </c>
      <c r="E41" s="26">
        <v>318450849.48732513</v>
      </c>
      <c r="F41" s="26">
        <v>1171228.7968626968</v>
      </c>
      <c r="G41" s="26">
        <v>3184.508494873251</v>
      </c>
      <c r="H41" s="26">
        <v>45.534407625748784</v>
      </c>
      <c r="I41" s="27">
        <v>0.28168381800125497</v>
      </c>
      <c r="J41" s="27">
        <v>0.14900157645376663</v>
      </c>
    </row>
    <row r="42" spans="1:11" x14ac:dyDescent="0.3">
      <c r="C42" s="25" t="s">
        <v>57</v>
      </c>
      <c r="D42" s="16" t="s">
        <v>58</v>
      </c>
      <c r="E42" s="26">
        <v>257020819.90227196</v>
      </c>
      <c r="F42" s="26">
        <v>945295.59631394024</v>
      </c>
      <c r="G42" s="26">
        <v>2570.2081990227193</v>
      </c>
      <c r="H42" s="26">
        <v>36.75069732291616</v>
      </c>
      <c r="I42" s="27">
        <v>0.22734624816495108</v>
      </c>
      <c r="J42" s="27">
        <v>0.12025876962969892</v>
      </c>
      <c r="K42" s="8"/>
    </row>
    <row r="43" spans="1:11" x14ac:dyDescent="0.3">
      <c r="C43" s="25" t="s">
        <v>59</v>
      </c>
      <c r="D43" s="16" t="s">
        <v>60</v>
      </c>
      <c r="E43" s="26">
        <v>155867284.26002938</v>
      </c>
      <c r="F43" s="26">
        <v>573263.51023408456</v>
      </c>
      <c r="G43" s="26">
        <v>1558.6728426002935</v>
      </c>
      <c r="H43" s="26">
        <v>22.287032577996371</v>
      </c>
      <c r="I43" s="27">
        <v>0.13787148567050528</v>
      </c>
      <c r="J43" s="27">
        <v>7.2929530914113985E-2</v>
      </c>
    </row>
    <row r="44" spans="1:11" x14ac:dyDescent="0.3">
      <c r="C44" s="21">
        <v>1.2</v>
      </c>
      <c r="D44" s="22" t="s">
        <v>61</v>
      </c>
      <c r="E44" s="23">
        <v>172751788.22733483</v>
      </c>
      <c r="F44" s="23">
        <v>635362.94347185863</v>
      </c>
      <c r="G44" s="23">
        <v>1727.5178822733478</v>
      </c>
      <c r="H44" s="23">
        <v>44.151294103144281</v>
      </c>
      <c r="I44" s="24">
        <v>0.15280657392737373</v>
      </c>
      <c r="J44" s="24">
        <v>0.14447563429204063</v>
      </c>
    </row>
    <row r="45" spans="1:11" x14ac:dyDescent="0.3">
      <c r="C45" s="25" t="s">
        <v>62</v>
      </c>
      <c r="D45" s="16" t="s">
        <v>63</v>
      </c>
      <c r="E45" s="26">
        <v>9769692.2712418102</v>
      </c>
      <c r="F45" s="26">
        <v>35931.902656208062</v>
      </c>
      <c r="G45" s="26">
        <v>97.696922712418086</v>
      </c>
      <c r="H45" s="26">
        <v>1.3969413206874113</v>
      </c>
      <c r="I45" s="27">
        <v>8.6417235943667264E-3</v>
      </c>
      <c r="J45" s="27">
        <v>4.5711906632585342E-3</v>
      </c>
    </row>
    <row r="46" spans="1:11" x14ac:dyDescent="0.3">
      <c r="C46" s="25" t="s">
        <v>64</v>
      </c>
      <c r="D46" s="16" t="s">
        <v>65</v>
      </c>
      <c r="E46" s="26">
        <v>17727269.448567867</v>
      </c>
      <c r="F46" s="26">
        <v>65199.036213383915</v>
      </c>
      <c r="G46" s="26">
        <v>177.27269448567867</v>
      </c>
      <c r="H46" s="26">
        <v>2.5347733079126233</v>
      </c>
      <c r="I46" s="27">
        <v>1.5680551485570293E-2</v>
      </c>
      <c r="J46" s="27">
        <v>8.2945016422775724E-3</v>
      </c>
    </row>
    <row r="47" spans="1:11" x14ac:dyDescent="0.3">
      <c r="C47" s="25" t="s">
        <v>66</v>
      </c>
      <c r="D47" s="16" t="s">
        <v>67</v>
      </c>
      <c r="E47" s="26">
        <v>9228751</v>
      </c>
      <c r="F47" s="26">
        <v>33942.377442788464</v>
      </c>
      <c r="G47" s="26">
        <v>92.287509999999983</v>
      </c>
      <c r="H47" s="26">
        <v>1.3195936220206639</v>
      </c>
      <c r="I47" s="27">
        <v>8.1632371879302116E-3</v>
      </c>
      <c r="J47" s="27">
        <v>4.3180869195765994E-3</v>
      </c>
    </row>
    <row r="48" spans="1:11" x14ac:dyDescent="0.3">
      <c r="C48" s="25" t="s">
        <v>68</v>
      </c>
      <c r="D48" s="16" t="s">
        <v>69</v>
      </c>
      <c r="E48" s="26">
        <v>136026075.50752515</v>
      </c>
      <c r="F48" s="26">
        <v>500289.6271594782</v>
      </c>
      <c r="G48" s="26">
        <v>1360.2607550752512</v>
      </c>
      <c r="H48" s="26">
        <v>19.449992926261789</v>
      </c>
      <c r="I48" s="27">
        <v>0.1203210616595065</v>
      </c>
      <c r="J48" s="27">
        <v>6.3645927533463958E-2</v>
      </c>
    </row>
    <row r="49" spans="1:10" x14ac:dyDescent="0.3">
      <c r="C49" s="28" t="s">
        <v>70</v>
      </c>
      <c r="D49" s="29" t="s">
        <v>71</v>
      </c>
      <c r="E49" s="26">
        <v>117143403.74417043</v>
      </c>
      <c r="F49" s="26">
        <v>430841.14251404029</v>
      </c>
      <c r="G49" s="26">
        <v>1171.434037441704</v>
      </c>
      <c r="H49" s="26">
        <v>16.75001183178513</v>
      </c>
      <c r="I49" s="27">
        <v>0.10361850588071292</v>
      </c>
      <c r="J49" s="27">
        <v>5.4810818866213071E-2</v>
      </c>
    </row>
    <row r="50" spans="1:10" x14ac:dyDescent="0.3">
      <c r="C50" s="28" t="s">
        <v>72</v>
      </c>
      <c r="D50" s="29" t="s">
        <v>73</v>
      </c>
      <c r="E50" s="26">
        <v>18882671.763354711</v>
      </c>
      <c r="F50" s="26">
        <v>69448.4846454379</v>
      </c>
      <c r="G50" s="26">
        <v>188.8267176335471</v>
      </c>
      <c r="H50" s="26">
        <v>2.6999810944766591</v>
      </c>
      <c r="I50" s="27">
        <v>1.6702555778793572E-2</v>
      </c>
      <c r="J50" s="27">
        <v>8.8351086672508964E-3</v>
      </c>
    </row>
    <row r="51" spans="1:10" x14ac:dyDescent="0.3">
      <c r="C51" s="21">
        <v>1.3</v>
      </c>
      <c r="D51" s="22" t="s">
        <v>74</v>
      </c>
      <c r="E51" s="23">
        <v>90409074.187696129</v>
      </c>
      <c r="F51" s="23">
        <v>332515.08468825807</v>
      </c>
      <c r="G51" s="23">
        <v>904.09074187696115</v>
      </c>
      <c r="H51" s="23">
        <v>12.927343870354381</v>
      </c>
      <c r="I51" s="24">
        <v>7.9970812576408506E-2</v>
      </c>
      <c r="J51" s="24">
        <v>4.2301958375615623E-2</v>
      </c>
    </row>
    <row r="52" spans="1:10" x14ac:dyDescent="0.3">
      <c r="C52" s="25" t="s">
        <v>75</v>
      </c>
      <c r="D52" s="16" t="s">
        <v>76</v>
      </c>
      <c r="E52" s="26">
        <v>18081814.837539226</v>
      </c>
      <c r="F52" s="26">
        <v>66503.016937651613</v>
      </c>
      <c r="G52" s="26">
        <v>180.81814837539224</v>
      </c>
      <c r="H52" s="26">
        <v>2.5854687740708764</v>
      </c>
      <c r="I52" s="30">
        <v>1.5994162515281702E-2</v>
      </c>
      <c r="J52" s="30">
        <v>8.4603916751231252E-3</v>
      </c>
    </row>
    <row r="53" spans="1:10" ht="15" thickBot="1" x14ac:dyDescent="0.35">
      <c r="C53" s="31" t="s">
        <v>77</v>
      </c>
      <c r="D53" s="19" t="s">
        <v>78</v>
      </c>
      <c r="E53" s="26">
        <v>72327259.350156903</v>
      </c>
      <c r="F53" s="26">
        <v>266012.06775060645</v>
      </c>
      <c r="G53" s="26">
        <v>723.27259350156896</v>
      </c>
      <c r="H53" s="26">
        <v>10.341875096283506</v>
      </c>
      <c r="I53" s="30">
        <v>6.3976650061126808E-2</v>
      </c>
      <c r="J53" s="30">
        <v>3.3841566700492501E-2</v>
      </c>
    </row>
    <row r="54" spans="1:10" x14ac:dyDescent="0.3">
      <c r="J54" s="32"/>
    </row>
    <row r="55" spans="1:10" x14ac:dyDescent="0.3">
      <c r="C55" s="33" t="s">
        <v>79</v>
      </c>
      <c r="D55" s="34"/>
      <c r="E55" s="35">
        <v>1393686753.9872136</v>
      </c>
      <c r="F55" s="35">
        <v>5125833.5868904339</v>
      </c>
      <c r="G55" s="35">
        <v>9944.9981606465735</v>
      </c>
      <c r="H55" s="35">
        <v>161.65077550015997</v>
      </c>
      <c r="I55" s="36">
        <v>0.8796789383404936</v>
      </c>
      <c r="J55" s="36">
        <v>0.52896746966523578</v>
      </c>
    </row>
    <row r="56" spans="1:10" x14ac:dyDescent="0.3">
      <c r="F56" s="8"/>
      <c r="G56" s="8"/>
      <c r="H56" s="8"/>
      <c r="J56" s="37"/>
    </row>
    <row r="57" spans="1:10" ht="15" thickBot="1" x14ac:dyDescent="0.35">
      <c r="A57" s="7" t="s">
        <v>80</v>
      </c>
      <c r="J57" s="37"/>
    </row>
    <row r="58" spans="1:10" x14ac:dyDescent="0.3">
      <c r="C58" s="9"/>
      <c r="D58" s="10"/>
      <c r="E58" s="11" t="s">
        <v>46</v>
      </c>
      <c r="F58" s="38"/>
      <c r="G58" s="38"/>
      <c r="H58" s="39" t="s">
        <v>47</v>
      </c>
      <c r="I58" s="40"/>
      <c r="J58" s="41"/>
    </row>
    <row r="59" spans="1:10" ht="15" thickBot="1" x14ac:dyDescent="0.35">
      <c r="C59" s="15"/>
      <c r="D59" s="16"/>
      <c r="E59" s="17" t="s">
        <v>48</v>
      </c>
      <c r="F59" s="18" t="s">
        <v>49</v>
      </c>
      <c r="G59" s="19" t="s">
        <v>50</v>
      </c>
      <c r="H59" s="17" t="s">
        <v>51</v>
      </c>
      <c r="I59" s="18" t="s">
        <v>52</v>
      </c>
      <c r="J59" s="42" t="s">
        <v>53</v>
      </c>
    </row>
    <row r="60" spans="1:10" x14ac:dyDescent="0.3">
      <c r="C60" s="43">
        <v>2.1</v>
      </c>
      <c r="D60" s="22" t="s">
        <v>81</v>
      </c>
      <c r="E60" s="23">
        <v>30640769.099469256</v>
      </c>
      <c r="F60" s="23">
        <v>112693.53240882923</v>
      </c>
      <c r="G60" s="23">
        <v>226.57030341018134</v>
      </c>
      <c r="H60" s="23">
        <v>62.589128068309066</v>
      </c>
      <c r="I60" s="24">
        <v>0.43480964830017876</v>
      </c>
      <c r="J60" s="24">
        <v>0.20480948885280212</v>
      </c>
    </row>
    <row r="61" spans="1:10" x14ac:dyDescent="0.3">
      <c r="C61" s="44" t="s">
        <v>82</v>
      </c>
      <c r="D61" s="16" t="s">
        <v>83</v>
      </c>
      <c r="E61" s="26">
        <v>2767034.0197249842</v>
      </c>
      <c r="F61" s="26">
        <v>10176.860671020553</v>
      </c>
      <c r="G61" s="26">
        <v>27.670340197249843</v>
      </c>
      <c r="H61" s="26">
        <v>5.6521507690528212</v>
      </c>
      <c r="I61" s="27">
        <v>3.9265760106918811E-2</v>
      </c>
      <c r="J61" s="27">
        <v>1.849545033867981E-2</v>
      </c>
    </row>
    <row r="62" spans="1:10" x14ac:dyDescent="0.3">
      <c r="C62" s="44" t="s">
        <v>84</v>
      </c>
      <c r="D62" s="16" t="s">
        <v>85</v>
      </c>
      <c r="E62" s="26">
        <v>27873735.079744272</v>
      </c>
      <c r="F62" s="26">
        <v>102516.67173780868</v>
      </c>
      <c r="G62" s="26">
        <v>198.89996321293148</v>
      </c>
      <c r="H62" s="26">
        <v>56.936977299256242</v>
      </c>
      <c r="I62" s="27">
        <v>0.39554388819325997</v>
      </c>
      <c r="J62" s="27">
        <v>0.18631403851412232</v>
      </c>
    </row>
    <row r="63" spans="1:10" ht="15" thickBot="1" x14ac:dyDescent="0.35">
      <c r="C63" s="45">
        <v>2.2000000000000002</v>
      </c>
      <c r="D63" s="46" t="s">
        <v>86</v>
      </c>
      <c r="E63" s="23">
        <v>39828617.261331648</v>
      </c>
      <c r="F63" s="23">
        <v>146485.47350648843</v>
      </c>
      <c r="G63" s="23">
        <v>398.28617261331647</v>
      </c>
      <c r="H63" s="23">
        <v>81.356914327464807</v>
      </c>
      <c r="I63" s="24">
        <v>0.56519035169982124</v>
      </c>
      <c r="J63" s="24">
        <v>0.26622304148196207</v>
      </c>
    </row>
    <row r="65" spans="1:12" x14ac:dyDescent="0.3">
      <c r="C65" s="33" t="s">
        <v>87</v>
      </c>
      <c r="D65" s="47"/>
      <c r="E65" s="35">
        <v>70469386.360800907</v>
      </c>
      <c r="F65" s="35">
        <v>259179.00591531766</v>
      </c>
      <c r="G65" s="35">
        <v>624.85647602349786</v>
      </c>
      <c r="H65" s="35">
        <v>143.94604239577387</v>
      </c>
      <c r="I65" s="48">
        <v>1</v>
      </c>
      <c r="J65" s="48">
        <v>0.47103253033476422</v>
      </c>
    </row>
    <row r="67" spans="1:12" x14ac:dyDescent="0.3">
      <c r="C67" s="34" t="s">
        <v>51</v>
      </c>
      <c r="D67" s="34"/>
      <c r="E67" s="34"/>
      <c r="F67" s="34"/>
      <c r="G67" s="34"/>
      <c r="H67" s="35">
        <v>305.59681789593384</v>
      </c>
      <c r="I67" s="34"/>
      <c r="J67" s="34"/>
      <c r="K67" s="7"/>
      <c r="L67" s="7"/>
    </row>
    <row r="69" spans="1:12" x14ac:dyDescent="0.3">
      <c r="C69" s="34" t="s">
        <v>88</v>
      </c>
      <c r="D69" s="34"/>
      <c r="E69" s="35">
        <v>1006593783.9225689</v>
      </c>
      <c r="F69" s="35">
        <v>3702146.2758573173</v>
      </c>
      <c r="G69" s="35">
        <v>9986.1004516411776</v>
      </c>
      <c r="H69" s="35">
        <v>272.54338485552188</v>
      </c>
      <c r="I69" s="36">
        <v>1.7912251101869141</v>
      </c>
      <c r="J69" s="36">
        <v>0.89183973423549268</v>
      </c>
    </row>
    <row r="71" spans="1:12" x14ac:dyDescent="0.3">
      <c r="A71" s="7" t="s">
        <v>89</v>
      </c>
    </row>
    <row r="72" spans="1:12" x14ac:dyDescent="0.3">
      <c r="D72" s="1" t="s">
        <v>90</v>
      </c>
      <c r="E72" s="49" t="s">
        <v>91</v>
      </c>
      <c r="F72" s="49" t="s">
        <v>92</v>
      </c>
      <c r="G72" s="2"/>
      <c r="I72" s="1" t="s">
        <v>45</v>
      </c>
      <c r="J72" s="49" t="s">
        <v>91</v>
      </c>
      <c r="K72" s="50"/>
    </row>
    <row r="73" spans="1:12" x14ac:dyDescent="0.3">
      <c r="D73" s="2" t="s">
        <v>56</v>
      </c>
      <c r="E73" s="51">
        <v>0.1591295225120001</v>
      </c>
      <c r="F73" s="52">
        <v>45.534407625748784</v>
      </c>
      <c r="G73" s="2"/>
      <c r="I73" s="2" t="s">
        <v>56</v>
      </c>
      <c r="J73" s="51">
        <v>0.32021207479702651</v>
      </c>
      <c r="K73" s="53"/>
    </row>
    <row r="74" spans="1:12" x14ac:dyDescent="0.3">
      <c r="D74" s="2" t="s">
        <v>58</v>
      </c>
      <c r="E74" s="51">
        <v>0.12843300751916875</v>
      </c>
      <c r="F74" s="52">
        <v>36.75069732291616</v>
      </c>
      <c r="G74" s="2"/>
      <c r="I74" s="2" t="s">
        <v>58</v>
      </c>
      <c r="J74" s="51">
        <v>0.25844230008943692</v>
      </c>
      <c r="K74" s="53"/>
    </row>
    <row r="75" spans="1:12" x14ac:dyDescent="0.3">
      <c r="D75" s="2" t="s">
        <v>60</v>
      </c>
      <c r="E75" s="51">
        <v>7.7886702326186955E-2</v>
      </c>
      <c r="F75" s="52">
        <v>22.287032577996371</v>
      </c>
      <c r="G75" s="2"/>
      <c r="I75" s="2" t="s">
        <v>60</v>
      </c>
      <c r="J75" s="51">
        <v>0.1567293243721381</v>
      </c>
      <c r="K75" s="53"/>
    </row>
    <row r="76" spans="1:12" x14ac:dyDescent="0.3">
      <c r="D76" s="2" t="s">
        <v>93</v>
      </c>
      <c r="E76" s="51">
        <v>6.7972073177199291E-2</v>
      </c>
      <c r="F76" s="52">
        <v>19.449992926261789</v>
      </c>
      <c r="G76" s="2"/>
      <c r="I76" s="2" t="s">
        <v>93</v>
      </c>
      <c r="J76" s="51">
        <v>0.13677838176561452</v>
      </c>
      <c r="K76" s="53"/>
    </row>
    <row r="77" spans="1:12" x14ac:dyDescent="0.3">
      <c r="D77" s="2" t="s">
        <v>63</v>
      </c>
      <c r="E77" s="51">
        <v>4.8819039695284731E-3</v>
      </c>
      <c r="F77" s="52">
        <v>1.3969413206874113</v>
      </c>
      <c r="G77" s="4"/>
      <c r="I77" s="2" t="s">
        <v>63</v>
      </c>
      <c r="J77" s="51">
        <v>9.8237245632699383E-3</v>
      </c>
      <c r="K77" s="53"/>
      <c r="L77" s="54"/>
    </row>
    <row r="78" spans="1:12" x14ac:dyDescent="0.3">
      <c r="D78" s="2" t="s">
        <v>65</v>
      </c>
      <c r="E78" s="51">
        <v>8.8582961148748612E-3</v>
      </c>
      <c r="F78" s="52">
        <v>2.5347733079126233</v>
      </c>
      <c r="G78" s="2"/>
      <c r="I78" s="2" t="s">
        <v>65</v>
      </c>
      <c r="J78" s="51">
        <v>1.7825311942958999E-2</v>
      </c>
      <c r="K78" s="53"/>
    </row>
    <row r="79" spans="1:12" x14ac:dyDescent="0.3">
      <c r="D79" s="2" t="s">
        <v>73</v>
      </c>
      <c r="E79" s="51">
        <v>4.6115962396595664E-3</v>
      </c>
      <c r="F79" s="52">
        <v>1.3195936220206639</v>
      </c>
      <c r="G79" s="2"/>
      <c r="I79" s="2" t="s">
        <v>73</v>
      </c>
      <c r="J79" s="51">
        <v>9.2797915604641932E-3</v>
      </c>
      <c r="K79" s="53"/>
    </row>
    <row r="80" spans="1:12" x14ac:dyDescent="0.3">
      <c r="D80" s="2" t="s">
        <v>94</v>
      </c>
      <c r="E80" s="51">
        <v>4.5177310185861803E-2</v>
      </c>
      <c r="F80" s="52">
        <v>12.927343870354381</v>
      </c>
      <c r="G80" s="2"/>
      <c r="I80" s="2" t="s">
        <v>94</v>
      </c>
      <c r="J80" s="51">
        <v>9.0909090909090925E-2</v>
      </c>
      <c r="K80" s="53"/>
    </row>
    <row r="81" spans="1:13" x14ac:dyDescent="0.3">
      <c r="D81" s="2" t="s">
        <v>81</v>
      </c>
      <c r="E81" s="51">
        <v>0.21873081441648956</v>
      </c>
      <c r="F81" s="52">
        <v>62.589128068309066</v>
      </c>
      <c r="G81" s="2"/>
      <c r="I81" s="2"/>
      <c r="J81" s="51"/>
      <c r="K81" s="53"/>
    </row>
    <row r="82" spans="1:13" x14ac:dyDescent="0.3">
      <c r="D82" s="2" t="s">
        <v>95</v>
      </c>
      <c r="E82" s="51">
        <v>0.28431877353903057</v>
      </c>
      <c r="F82" s="52">
        <v>81.356914327464807</v>
      </c>
      <c r="G82" s="2"/>
      <c r="I82" s="2"/>
      <c r="J82" s="51"/>
      <c r="K82" s="53"/>
    </row>
    <row r="83" spans="1:13" x14ac:dyDescent="0.3">
      <c r="D83" s="2"/>
      <c r="E83" s="2"/>
      <c r="F83" s="2"/>
      <c r="G83" s="2"/>
      <c r="I83" s="2"/>
      <c r="J83" s="2"/>
    </row>
    <row r="84" spans="1:13" x14ac:dyDescent="0.3">
      <c r="D84" s="2"/>
      <c r="E84" s="4">
        <v>0.99999999999999989</v>
      </c>
      <c r="F84" s="52">
        <v>286.14682496967208</v>
      </c>
      <c r="G84" s="2" t="s">
        <v>96</v>
      </c>
      <c r="I84" s="2"/>
      <c r="J84" s="4">
        <v>1.0000000000000002</v>
      </c>
      <c r="K84" s="53"/>
    </row>
    <row r="88" spans="1:13" x14ac:dyDescent="0.3">
      <c r="A88" s="7" t="s">
        <v>97</v>
      </c>
      <c r="B88" s="7"/>
      <c r="C88" s="7"/>
      <c r="D88" s="7"/>
      <c r="E88" s="7"/>
    </row>
    <row r="89" spans="1:13" x14ac:dyDescent="0.3">
      <c r="E89" s="2"/>
      <c r="F89" s="2"/>
      <c r="G89" s="2"/>
      <c r="H89" s="2"/>
      <c r="I89" s="2"/>
      <c r="J89" s="2"/>
      <c r="K89" s="2"/>
      <c r="L89" s="2"/>
      <c r="M89" s="2"/>
    </row>
    <row r="90" spans="1:13" x14ac:dyDescent="0.3">
      <c r="E90" s="2" t="s">
        <v>98</v>
      </c>
      <c r="F90" s="2" t="s">
        <v>99</v>
      </c>
      <c r="G90" s="2" t="s">
        <v>100</v>
      </c>
      <c r="H90" s="2" t="s">
        <v>101</v>
      </c>
      <c r="I90" s="2" t="s">
        <v>102</v>
      </c>
      <c r="J90" s="2" t="s">
        <v>103</v>
      </c>
      <c r="K90" s="2" t="s">
        <v>104</v>
      </c>
      <c r="L90" s="2" t="s">
        <v>105</v>
      </c>
      <c r="M90" s="2" t="s">
        <v>106</v>
      </c>
    </row>
    <row r="91" spans="1:13" x14ac:dyDescent="0.3">
      <c r="E91" s="55">
        <v>5</v>
      </c>
      <c r="F91" s="55">
        <v>5</v>
      </c>
      <c r="G91" s="55">
        <v>0</v>
      </c>
      <c r="H91" s="55">
        <v>98.174770424681043</v>
      </c>
      <c r="I91" s="55">
        <v>70.358505595440533</v>
      </c>
      <c r="J91" s="56">
        <v>0.71666585306068076</v>
      </c>
      <c r="K91" s="56">
        <v>1.102562850862586</v>
      </c>
      <c r="L91" s="55">
        <v>451.59899999999999</v>
      </c>
      <c r="M91" s="55">
        <v>93.182558483149947</v>
      </c>
    </row>
    <row r="92" spans="1:13" x14ac:dyDescent="0.3">
      <c r="E92" s="55">
        <v>5</v>
      </c>
      <c r="F92" s="55">
        <v>6</v>
      </c>
      <c r="G92" s="55">
        <v>0</v>
      </c>
      <c r="H92" s="55">
        <v>141.37166941154069</v>
      </c>
      <c r="I92" s="55">
        <v>99.276722786170993</v>
      </c>
      <c r="J92" s="56">
        <v>0.70223916290590727</v>
      </c>
      <c r="K92" s="56">
        <v>1.0803679429321644</v>
      </c>
      <c r="L92" s="55">
        <v>371.60149999999999</v>
      </c>
      <c r="M92" s="55">
        <v>131.23579100573849</v>
      </c>
    </row>
    <row r="93" spans="1:13" x14ac:dyDescent="0.3">
      <c r="E93" s="55">
        <v>5</v>
      </c>
      <c r="F93" s="55">
        <v>7</v>
      </c>
      <c r="G93" s="55">
        <v>0</v>
      </c>
      <c r="H93" s="55">
        <v>192.42255003237483</v>
      </c>
      <c r="I93" s="55">
        <v>130.05917742855638</v>
      </c>
      <c r="J93" s="56">
        <v>0.67590403207250971</v>
      </c>
      <c r="K93" s="56">
        <v>1.0398523570346296</v>
      </c>
      <c r="L93" s="55">
        <v>348.02940000000001</v>
      </c>
      <c r="M93" s="55">
        <v>171.49693666916963</v>
      </c>
    </row>
    <row r="94" spans="1:13" x14ac:dyDescent="0.3">
      <c r="E94" s="55">
        <v>5</v>
      </c>
      <c r="F94" s="55">
        <v>8</v>
      </c>
      <c r="G94" s="55">
        <v>0</v>
      </c>
      <c r="H94" s="55">
        <v>251.32741228718345</v>
      </c>
      <c r="I94" s="55">
        <v>162.82576801489981</v>
      </c>
      <c r="J94" s="56">
        <v>0.64786314605763828</v>
      </c>
      <c r="K94" s="56">
        <v>0.99671253239636604</v>
      </c>
      <c r="L94" s="55">
        <v>317.95339999999999</v>
      </c>
      <c r="M94" s="55">
        <v>213.55563794370377</v>
      </c>
    </row>
    <row r="95" spans="1:13" x14ac:dyDescent="0.3">
      <c r="E95" s="55">
        <v>5</v>
      </c>
      <c r="F95" s="55">
        <v>9</v>
      </c>
      <c r="G95" s="55">
        <v>0</v>
      </c>
      <c r="H95" s="55">
        <v>318.08625617596653</v>
      </c>
      <c r="I95" s="55">
        <v>196.52249125508965</v>
      </c>
      <c r="J95" s="56">
        <v>0.61782767233543301</v>
      </c>
      <c r="K95" s="56">
        <v>0.95050411128528112</v>
      </c>
      <c r="L95" s="55">
        <v>300.39620000000002</v>
      </c>
      <c r="M95" s="55">
        <v>255.31089635440284</v>
      </c>
    </row>
    <row r="96" spans="1:13" x14ac:dyDescent="0.3">
      <c r="E96" s="55">
        <v>5</v>
      </c>
      <c r="F96" s="55">
        <v>10</v>
      </c>
      <c r="G96" s="55">
        <v>0</v>
      </c>
      <c r="H96" s="55">
        <v>392.69908169872417</v>
      </c>
      <c r="I96" s="55">
        <v>230.09623535492358</v>
      </c>
      <c r="J96" s="56">
        <v>0.58593525189715545</v>
      </c>
      <c r="K96" s="56">
        <v>0.90143884907254668</v>
      </c>
      <c r="L96" s="55">
        <v>302.78719999999998</v>
      </c>
      <c r="M96" s="55">
        <v>294.93128027451081</v>
      </c>
    </row>
    <row r="97" spans="5:13" x14ac:dyDescent="0.3">
      <c r="E97" s="55">
        <v>5</v>
      </c>
      <c r="F97" s="55">
        <v>11</v>
      </c>
      <c r="G97" s="55">
        <v>0</v>
      </c>
      <c r="H97" s="55">
        <v>475.16588885545622</v>
      </c>
      <c r="I97" s="55">
        <v>264.19667373316253</v>
      </c>
      <c r="J97" s="56">
        <v>0.55600934311496886</v>
      </c>
      <c r="K97" s="56">
        <v>0.85539898940764469</v>
      </c>
      <c r="L97" s="55">
        <v>297.33960000000002</v>
      </c>
      <c r="M97" s="55">
        <v>333.72643643386959</v>
      </c>
    </row>
    <row r="98" spans="5:13" x14ac:dyDescent="0.3">
      <c r="E98" s="55">
        <v>5</v>
      </c>
      <c r="F98" s="55">
        <v>12</v>
      </c>
      <c r="G98" s="55">
        <v>0</v>
      </c>
      <c r="H98" s="55">
        <v>565.48667764616278</v>
      </c>
      <c r="I98" s="55">
        <v>298.73025047219471</v>
      </c>
      <c r="J98" s="56">
        <v>0.52827106681921987</v>
      </c>
      <c r="K98" s="56">
        <v>0.81272471818341419</v>
      </c>
      <c r="L98" s="55">
        <v>305.59679999999997</v>
      </c>
      <c r="M98" s="55">
        <v>367.78950307347623</v>
      </c>
    </row>
    <row r="99" spans="5:13" x14ac:dyDescent="0.3">
      <c r="E99" s="55">
        <v>5</v>
      </c>
      <c r="F99" s="55">
        <v>13</v>
      </c>
      <c r="G99" s="55">
        <v>0</v>
      </c>
      <c r="H99" s="55">
        <v>663.66144807084379</v>
      </c>
      <c r="I99" s="55">
        <v>333.72100904714716</v>
      </c>
      <c r="J99" s="56">
        <v>0.50284826701508734</v>
      </c>
      <c r="K99" s="56">
        <v>0.77361271848474999</v>
      </c>
      <c r="L99" s="55">
        <v>308.0496</v>
      </c>
      <c r="M99" s="55">
        <v>398.41926626914437</v>
      </c>
    </row>
    <row r="100" spans="5:13" x14ac:dyDescent="0.3">
      <c r="E100" s="55">
        <v>5</v>
      </c>
      <c r="F100" s="55">
        <v>14</v>
      </c>
      <c r="G100" s="55">
        <v>0</v>
      </c>
      <c r="H100" s="55">
        <v>769.69020012949932</v>
      </c>
      <c r="I100" s="55">
        <v>367.97162680111643</v>
      </c>
      <c r="J100" s="56">
        <v>0.47807757814664353</v>
      </c>
      <c r="K100" s="56">
        <v>0.73550396637945137</v>
      </c>
      <c r="L100" s="55">
        <v>324.64100000000002</v>
      </c>
      <c r="M100" s="55">
        <v>419.39521592669888</v>
      </c>
    </row>
    <row r="101" spans="5:13" x14ac:dyDescent="0.3">
      <c r="E101" s="55">
        <v>5</v>
      </c>
      <c r="F101" s="55">
        <v>15</v>
      </c>
      <c r="G101" s="55">
        <v>0</v>
      </c>
      <c r="H101" s="55">
        <v>883.57293382212924</v>
      </c>
      <c r="I101" s="55">
        <v>401.40590601570676</v>
      </c>
      <c r="J101" s="56">
        <v>0.45429855380395023</v>
      </c>
      <c r="K101" s="56">
        <v>0.69892085200607734</v>
      </c>
      <c r="L101" s="55">
        <v>344.02629999999999</v>
      </c>
      <c r="M101" s="55">
        <v>435.60086164599988</v>
      </c>
    </row>
    <row r="102" spans="5:13" x14ac:dyDescent="0.3">
      <c r="E102" s="55">
        <v>5</v>
      </c>
      <c r="F102" s="55">
        <v>16</v>
      </c>
      <c r="G102" s="55">
        <v>0</v>
      </c>
      <c r="H102" s="55">
        <v>1005.3096491487338</v>
      </c>
      <c r="I102" s="55">
        <v>434.68976013984718</v>
      </c>
      <c r="J102" s="56">
        <v>0.43239390023554386</v>
      </c>
      <c r="K102" s="56">
        <v>0.66522138497775973</v>
      </c>
      <c r="L102" s="55">
        <v>359.29320000000001</v>
      </c>
      <c r="M102" s="55">
        <v>445.455014644117</v>
      </c>
    </row>
    <row r="103" spans="5:13" x14ac:dyDescent="0.3">
      <c r="E103" s="55">
        <v>5</v>
      </c>
      <c r="F103" s="55">
        <v>17</v>
      </c>
      <c r="G103" s="55">
        <v>0</v>
      </c>
      <c r="H103" s="55">
        <v>1134.9003461093127</v>
      </c>
      <c r="I103" s="55">
        <v>466.03302589816246</v>
      </c>
      <c r="J103" s="56">
        <v>0.41063783925683506</v>
      </c>
      <c r="K103" s="56">
        <v>0.63175052193359238</v>
      </c>
      <c r="L103" s="55">
        <v>385.8039</v>
      </c>
      <c r="M103" s="55">
        <v>450.91959819092028</v>
      </c>
    </row>
    <row r="104" spans="5:13" x14ac:dyDescent="0.3">
      <c r="E104" s="55">
        <v>5</v>
      </c>
      <c r="F104" s="55">
        <v>18</v>
      </c>
      <c r="G104" s="55">
        <v>0</v>
      </c>
      <c r="H104" s="55">
        <v>1272.3450247038661</v>
      </c>
      <c r="I104" s="55">
        <v>495.93070363261756</v>
      </c>
      <c r="J104" s="56">
        <v>0.38977690327986603</v>
      </c>
      <c r="K104" s="56">
        <v>0.59965677427671649</v>
      </c>
      <c r="L104" s="55">
        <v>415.85270000000003</v>
      </c>
      <c r="M104" s="55">
        <v>452.60000152907492</v>
      </c>
    </row>
    <row r="105" spans="5:13" x14ac:dyDescent="0.3">
      <c r="E105" s="55">
        <v>5</v>
      </c>
      <c r="F105" s="55">
        <v>19</v>
      </c>
      <c r="G105" s="55">
        <v>0</v>
      </c>
      <c r="H105" s="55">
        <v>1417.6436849323941</v>
      </c>
      <c r="I105" s="55">
        <v>525.34364594446117</v>
      </c>
      <c r="J105" s="56">
        <v>0.37057523800101733</v>
      </c>
      <c r="K105" s="56">
        <v>0.5701157507707959</v>
      </c>
      <c r="L105" s="55">
        <v>447.27159999999998</v>
      </c>
      <c r="M105" s="55">
        <v>453.96165287355456</v>
      </c>
    </row>
    <row r="106" spans="5:13" x14ac:dyDescent="0.3">
      <c r="E106" s="55">
        <v>5</v>
      </c>
      <c r="F106" s="55">
        <v>20</v>
      </c>
      <c r="G106" s="55">
        <v>0</v>
      </c>
      <c r="H106" s="55">
        <v>1570.7963267948967</v>
      </c>
      <c r="I106" s="55">
        <v>551.98558842266391</v>
      </c>
      <c r="J106" s="56">
        <v>0.35140493965182173</v>
      </c>
      <c r="K106" s="56">
        <v>0.54062298407972531</v>
      </c>
      <c r="L106" s="55">
        <v>473.3218</v>
      </c>
      <c r="M106" s="55">
        <v>454.07318889986561</v>
      </c>
    </row>
    <row r="107" spans="5:13" x14ac:dyDescent="0.3">
      <c r="E107" s="55">
        <v>5</v>
      </c>
      <c r="F107" s="55">
        <v>21</v>
      </c>
      <c r="G107" s="55">
        <v>0</v>
      </c>
      <c r="H107" s="55">
        <v>1731.8029502913735</v>
      </c>
      <c r="I107" s="55">
        <v>577.72321360913543</v>
      </c>
      <c r="J107" s="56">
        <v>0.33359639069325658</v>
      </c>
      <c r="K107" s="56">
        <v>0.51322521645116392</v>
      </c>
      <c r="L107" s="55">
        <v>508.41649999999998</v>
      </c>
      <c r="M107" s="55">
        <v>454.10563136868677</v>
      </c>
    </row>
    <row r="108" spans="5:13" x14ac:dyDescent="0.3">
      <c r="E108" s="55">
        <v>5</v>
      </c>
      <c r="F108" s="55">
        <v>22</v>
      </c>
      <c r="G108" s="55">
        <v>0</v>
      </c>
      <c r="H108" s="55">
        <v>1900.6635554218249</v>
      </c>
      <c r="I108" s="55">
        <v>600.82506182571512</v>
      </c>
      <c r="J108" s="56">
        <v>0.31611331743159071</v>
      </c>
      <c r="K108" s="56">
        <v>0.48632818066398598</v>
      </c>
      <c r="L108" s="55">
        <v>544.84799999999996</v>
      </c>
      <c r="M108" s="55">
        <v>454.14021213187704</v>
      </c>
    </row>
    <row r="109" spans="5:13" x14ac:dyDescent="0.3">
      <c r="E109" s="55">
        <v>5</v>
      </c>
      <c r="F109" s="55">
        <v>23</v>
      </c>
      <c r="G109" s="55">
        <v>0</v>
      </c>
      <c r="H109" s="55">
        <v>2077.3781421862504</v>
      </c>
      <c r="I109" s="55">
        <v>622.4954177477249</v>
      </c>
      <c r="J109" s="56">
        <v>0.29965436003509954</v>
      </c>
      <c r="K109" s="56">
        <v>0.46100670774630742</v>
      </c>
      <c r="L109" s="55">
        <v>582.62440000000004</v>
      </c>
      <c r="M109" s="55">
        <v>454.16664262675931</v>
      </c>
    </row>
    <row r="110" spans="5:13" x14ac:dyDescent="0.3">
      <c r="E110" s="55">
        <v>5</v>
      </c>
      <c r="F110" s="55">
        <v>24</v>
      </c>
      <c r="G110" s="55">
        <v>0</v>
      </c>
      <c r="H110" s="55">
        <v>2261.9467105846511</v>
      </c>
      <c r="I110" s="55">
        <v>642.01720591586547</v>
      </c>
      <c r="J110" s="56">
        <v>0.28383392186543671</v>
      </c>
      <c r="K110" s="56">
        <v>0.43666757210067209</v>
      </c>
      <c r="L110" s="55">
        <v>621.74659999999994</v>
      </c>
      <c r="M110" s="55">
        <v>454.18888693515385</v>
      </c>
    </row>
    <row r="111" spans="5:13" x14ac:dyDescent="0.3">
      <c r="E111" s="55">
        <v>5</v>
      </c>
      <c r="F111" s="55">
        <v>25</v>
      </c>
      <c r="G111" s="55">
        <v>0</v>
      </c>
      <c r="H111" s="55">
        <v>2454.3692606170262</v>
      </c>
      <c r="I111" s="55">
        <v>660.67373921810758</v>
      </c>
      <c r="J111" s="56">
        <v>0.26918269790097304</v>
      </c>
      <c r="K111" s="56">
        <v>0.41412722753995862</v>
      </c>
      <c r="L111" s="55">
        <v>662.20699999999999</v>
      </c>
      <c r="M111" s="55">
        <v>454.21246095768686</v>
      </c>
    </row>
    <row r="112" spans="5:13" x14ac:dyDescent="0.3">
      <c r="E112" s="55">
        <v>5</v>
      </c>
      <c r="F112" s="55">
        <v>26</v>
      </c>
      <c r="G112" s="55">
        <v>0</v>
      </c>
      <c r="H112" s="55">
        <v>2654.6457922833752</v>
      </c>
      <c r="I112" s="55">
        <v>677.1704599826511</v>
      </c>
      <c r="J112" s="56">
        <v>0.25508881898710395</v>
      </c>
      <c r="K112" s="56">
        <v>0.39244433690323677</v>
      </c>
      <c r="L112" s="55">
        <v>711.58109999999999</v>
      </c>
      <c r="M112" s="55">
        <v>454.23317435306052</v>
      </c>
    </row>
    <row r="113" spans="1:13" x14ac:dyDescent="0.3">
      <c r="E113" s="55">
        <v>5</v>
      </c>
      <c r="F113" s="55">
        <v>27</v>
      </c>
      <c r="G113" s="55">
        <v>0</v>
      </c>
      <c r="H113" s="55">
        <v>2862.7763055836986</v>
      </c>
      <c r="I113" s="55">
        <v>691.59499860928531</v>
      </c>
      <c r="J113" s="56">
        <v>0.24158192076005544</v>
      </c>
      <c r="K113" s="56">
        <v>0.37166449347700858</v>
      </c>
      <c r="L113" s="55">
        <v>754.74350000000004</v>
      </c>
      <c r="M113" s="55">
        <v>454.23871489987778</v>
      </c>
    </row>
    <row r="114" spans="1:13" x14ac:dyDescent="0.3">
      <c r="E114" s="55">
        <v>5</v>
      </c>
      <c r="F114" s="55">
        <v>28</v>
      </c>
      <c r="G114" s="55">
        <v>0</v>
      </c>
      <c r="H114" s="55">
        <v>3078.7608005179973</v>
      </c>
      <c r="I114" s="55">
        <v>704.37917574448227</v>
      </c>
      <c r="J114" s="56">
        <v>0.22878658700148821</v>
      </c>
      <c r="K114" s="56">
        <v>0.35197936461767421</v>
      </c>
      <c r="L114" s="55">
        <v>799.25900000000001</v>
      </c>
      <c r="M114" s="55">
        <v>454.23871489987778</v>
      </c>
    </row>
    <row r="115" spans="1:13" x14ac:dyDescent="0.3">
      <c r="E115" s="55">
        <v>5</v>
      </c>
      <c r="F115" s="55">
        <v>29</v>
      </c>
      <c r="G115" s="55">
        <v>0</v>
      </c>
      <c r="H115" s="55">
        <v>3302.5992770862699</v>
      </c>
      <c r="I115" s="55">
        <v>716.86824177618735</v>
      </c>
      <c r="J115" s="56">
        <v>0.21706182967757653</v>
      </c>
      <c r="K115" s="56">
        <v>0.33394127642704113</v>
      </c>
      <c r="L115" s="55">
        <v>845.11789999999996</v>
      </c>
      <c r="M115" s="55">
        <v>454.23871489987778</v>
      </c>
    </row>
    <row r="116" spans="1:13" x14ac:dyDescent="0.3">
      <c r="E116" s="55">
        <v>5</v>
      </c>
      <c r="F116" s="55">
        <v>30</v>
      </c>
      <c r="G116" s="55">
        <v>0</v>
      </c>
      <c r="H116" s="55">
        <v>3534.291735288517</v>
      </c>
      <c r="I116" s="55">
        <v>727.70562844309347</v>
      </c>
      <c r="J116" s="56">
        <v>0.20589857401335554</v>
      </c>
      <c r="K116" s="56">
        <v>0.3167670369436239</v>
      </c>
      <c r="L116" s="55">
        <v>899.89290000000005</v>
      </c>
      <c r="M116" s="55">
        <v>454.23871489987778</v>
      </c>
    </row>
    <row r="117" spans="1:13" x14ac:dyDescent="0.3">
      <c r="E117" s="55">
        <v>5</v>
      </c>
      <c r="F117" s="55">
        <v>31</v>
      </c>
      <c r="G117" s="55">
        <v>0</v>
      </c>
      <c r="H117" s="55">
        <v>3773.8381751247389</v>
      </c>
      <c r="I117" s="55">
        <v>738.38606603556593</v>
      </c>
      <c r="J117" s="56">
        <v>0.19565917555835832</v>
      </c>
      <c r="K117" s="56">
        <v>0.30101411624362839</v>
      </c>
      <c r="L117" s="55">
        <v>948.43849999999998</v>
      </c>
      <c r="M117" s="55">
        <v>454.23871489987778</v>
      </c>
    </row>
    <row r="118" spans="1:13" x14ac:dyDescent="0.3">
      <c r="E118" s="55">
        <v>5</v>
      </c>
      <c r="F118" s="55">
        <v>32</v>
      </c>
      <c r="G118" s="55">
        <v>0</v>
      </c>
      <c r="H118" s="55">
        <v>4021.2385965949352</v>
      </c>
      <c r="I118" s="55">
        <v>747.62310488138291</v>
      </c>
      <c r="J118" s="56">
        <v>0.1859186136118478</v>
      </c>
      <c r="K118" s="56">
        <v>0.28602863632591974</v>
      </c>
      <c r="L118" s="55">
        <v>998.32749999999999</v>
      </c>
      <c r="M118" s="55">
        <v>454.23871489987778</v>
      </c>
    </row>
    <row r="119" spans="1:13" x14ac:dyDescent="0.3">
      <c r="E119" s="55">
        <v>5</v>
      </c>
      <c r="F119" s="55">
        <v>33</v>
      </c>
      <c r="G119" s="55">
        <v>0</v>
      </c>
      <c r="H119" s="55">
        <v>4276.4929996991059</v>
      </c>
      <c r="I119" s="55">
        <v>756.27317301379958</v>
      </c>
      <c r="J119" s="56">
        <v>0.17684424435326118</v>
      </c>
      <c r="K119" s="56">
        <v>0.27206806823578633</v>
      </c>
      <c r="L119" s="55">
        <v>1057.1325999999999</v>
      </c>
      <c r="M119" s="55">
        <v>454.23871489987778</v>
      </c>
    </row>
    <row r="120" spans="1:13" x14ac:dyDescent="0.3">
      <c r="E120" s="55">
        <v>5</v>
      </c>
      <c r="F120" s="55">
        <v>34</v>
      </c>
      <c r="G120" s="55">
        <v>0</v>
      </c>
      <c r="H120" s="55">
        <v>4539.601384437251</v>
      </c>
      <c r="I120" s="55">
        <v>764.3299648079751</v>
      </c>
      <c r="J120" s="56">
        <v>0.16836940076462789</v>
      </c>
      <c r="K120" s="56">
        <v>0.25902984733019674</v>
      </c>
      <c r="L120" s="55">
        <v>1109.7084</v>
      </c>
      <c r="M120" s="55">
        <v>454.23871489987778</v>
      </c>
    </row>
    <row r="121" spans="1:13" x14ac:dyDescent="0.3">
      <c r="E121" s="57"/>
      <c r="F121" s="57"/>
      <c r="G121" s="57"/>
      <c r="H121" s="57"/>
      <c r="I121" s="57"/>
      <c r="J121" s="58"/>
      <c r="K121" s="58"/>
      <c r="L121" s="57"/>
      <c r="M121" s="57"/>
    </row>
    <row r="122" spans="1:13" x14ac:dyDescent="0.3">
      <c r="E122" s="57"/>
      <c r="F122" s="57"/>
      <c r="G122" s="57"/>
      <c r="H122" s="57"/>
      <c r="I122" s="57"/>
      <c r="J122" s="58"/>
      <c r="K122" s="58"/>
      <c r="L122" s="57"/>
      <c r="M122" s="57"/>
    </row>
    <row r="124" spans="1:13" x14ac:dyDescent="0.3">
      <c r="A124" t="s">
        <v>107</v>
      </c>
      <c r="E124" s="59"/>
      <c r="F124" s="59"/>
      <c r="G124" s="60"/>
    </row>
    <row r="125" spans="1:13" x14ac:dyDescent="0.3">
      <c r="E125" s="2" t="s">
        <v>108</v>
      </c>
      <c r="F125" s="2" t="s">
        <v>109</v>
      </c>
      <c r="G125" s="2" t="s">
        <v>110</v>
      </c>
    </row>
    <row r="126" spans="1:13" x14ac:dyDescent="0.3">
      <c r="E126" s="61">
        <v>1</v>
      </c>
      <c r="F126" s="55">
        <v>26616.625700000001</v>
      </c>
      <c r="G126" s="55">
        <v>964.00289999999995</v>
      </c>
      <c r="H126" s="62"/>
    </row>
    <row r="127" spans="1:13" x14ac:dyDescent="0.3">
      <c r="E127" s="61">
        <v>2</v>
      </c>
      <c r="F127" s="55">
        <v>19717.121500000001</v>
      </c>
      <c r="G127" s="55">
        <v>683.70650000000001</v>
      </c>
      <c r="H127" s="62"/>
    </row>
    <row r="128" spans="1:13" x14ac:dyDescent="0.3">
      <c r="E128" s="61">
        <v>4</v>
      </c>
      <c r="F128" s="55">
        <v>15758.767099999999</v>
      </c>
      <c r="G128" s="55">
        <v>524.24620000000004</v>
      </c>
      <c r="H128" s="62"/>
    </row>
    <row r="129" spans="1:14" x14ac:dyDescent="0.3">
      <c r="E129" s="61">
        <v>10</v>
      </c>
      <c r="F129" s="55">
        <v>12766.222299999999</v>
      </c>
      <c r="G129" s="55">
        <v>407.92410000000001</v>
      </c>
      <c r="H129" s="62"/>
    </row>
    <row r="130" spans="1:14" x14ac:dyDescent="0.3">
      <c r="E130" s="61">
        <v>20</v>
      </c>
      <c r="F130" s="55">
        <v>11342.278899999999</v>
      </c>
      <c r="G130" s="55">
        <v>356.35860000000002</v>
      </c>
      <c r="H130" s="62"/>
    </row>
    <row r="131" spans="1:14" x14ac:dyDescent="0.3">
      <c r="E131" s="61">
        <v>40</v>
      </c>
      <c r="F131" s="55">
        <v>10337.3415</v>
      </c>
      <c r="G131" s="55">
        <v>322.2217</v>
      </c>
      <c r="H131" s="62"/>
    </row>
    <row r="132" spans="1:14" x14ac:dyDescent="0.3">
      <c r="E132" s="61">
        <v>80</v>
      </c>
      <c r="F132" s="55">
        <v>10011.784799999999</v>
      </c>
      <c r="G132" s="55">
        <v>308.50209999999998</v>
      </c>
      <c r="H132" s="62"/>
    </row>
    <row r="133" spans="1:14" x14ac:dyDescent="0.3">
      <c r="E133" s="61">
        <v>160</v>
      </c>
      <c r="F133" s="55">
        <v>9843.0043999999998</v>
      </c>
      <c r="G133" s="55">
        <v>301.05779999999999</v>
      </c>
      <c r="H133" s="62"/>
    </row>
    <row r="134" spans="1:14" x14ac:dyDescent="0.3">
      <c r="E134" s="61">
        <v>320</v>
      </c>
      <c r="F134" s="55">
        <v>9755.2847999999994</v>
      </c>
      <c r="G134" s="55">
        <v>296.99329999999998</v>
      </c>
      <c r="H134" s="62"/>
    </row>
    <row r="135" spans="1:14" x14ac:dyDescent="0.3">
      <c r="E135" s="61">
        <v>640</v>
      </c>
      <c r="F135" s="55">
        <v>9709.5748999999996</v>
      </c>
      <c r="G135" s="55">
        <v>294.76049999999998</v>
      </c>
      <c r="H135" s="62"/>
    </row>
    <row r="137" spans="1:14" x14ac:dyDescent="0.3">
      <c r="A137" t="s">
        <v>111</v>
      </c>
    </row>
    <row r="138" spans="1:14" x14ac:dyDescent="0.3">
      <c r="E138" s="2" t="s">
        <v>27</v>
      </c>
      <c r="F138" s="2" t="s">
        <v>92</v>
      </c>
    </row>
    <row r="139" spans="1:14" x14ac:dyDescent="0.3">
      <c r="E139" s="56">
        <v>0.1</v>
      </c>
      <c r="F139" s="63">
        <v>755.02980000000002</v>
      </c>
    </row>
    <row r="140" spans="1:14" x14ac:dyDescent="0.3">
      <c r="E140" s="56">
        <v>0.2</v>
      </c>
      <c r="F140" s="63">
        <v>463.1918</v>
      </c>
      <c r="G140" s="62"/>
    </row>
    <row r="141" spans="1:14" x14ac:dyDescent="0.3">
      <c r="E141" s="56">
        <v>0.3</v>
      </c>
      <c r="F141" s="63">
        <v>373.4271</v>
      </c>
      <c r="G141" s="62"/>
      <c r="H141" s="62"/>
      <c r="I141" s="62"/>
      <c r="J141" s="62"/>
      <c r="K141" s="62"/>
      <c r="L141" s="62"/>
      <c r="M141" s="62"/>
    </row>
    <row r="142" spans="1:14" x14ac:dyDescent="0.3">
      <c r="E142" s="56">
        <v>0.4</v>
      </c>
      <c r="F142" s="63">
        <v>331.72219999999999</v>
      </c>
      <c r="G142" s="62"/>
      <c r="H142" s="62"/>
      <c r="I142" s="62"/>
      <c r="J142" s="62"/>
      <c r="K142" s="62"/>
      <c r="L142" s="62"/>
      <c r="M142" s="62"/>
      <c r="N142" s="62"/>
    </row>
    <row r="143" spans="1:14" x14ac:dyDescent="0.3">
      <c r="E143" s="56">
        <v>0.5</v>
      </c>
      <c r="F143" s="63">
        <v>309.9049</v>
      </c>
      <c r="G143" s="62"/>
      <c r="H143" s="62"/>
      <c r="I143" s="62"/>
      <c r="J143" s="62"/>
      <c r="K143" s="62"/>
      <c r="L143" s="62"/>
      <c r="M143" s="62"/>
      <c r="N143" s="62"/>
    </row>
    <row r="144" spans="1:14" x14ac:dyDescent="0.3">
      <c r="E144" s="56">
        <v>0.6</v>
      </c>
      <c r="F144" s="63">
        <v>305.59679999999997</v>
      </c>
      <c r="G144" s="62"/>
      <c r="H144" s="62"/>
      <c r="I144" s="62"/>
      <c r="J144" s="62"/>
      <c r="K144" s="62"/>
      <c r="L144" s="62"/>
      <c r="M144" s="62"/>
      <c r="N144" s="62"/>
    </row>
    <row r="145" spans="1:14" x14ac:dyDescent="0.3">
      <c r="E145" s="56">
        <v>0.7</v>
      </c>
      <c r="F145" s="63">
        <v>325.04000000000002</v>
      </c>
      <c r="G145" s="62"/>
      <c r="H145" s="62"/>
      <c r="I145" s="62"/>
      <c r="J145" s="62"/>
      <c r="K145" s="62"/>
      <c r="L145" s="62"/>
      <c r="M145" s="62"/>
      <c r="N145" s="62"/>
    </row>
    <row r="146" spans="1:14" x14ac:dyDescent="0.3">
      <c r="E146" s="56">
        <v>0.8</v>
      </c>
      <c r="F146" s="63">
        <v>391.07409999999999</v>
      </c>
    </row>
    <row r="147" spans="1:14" x14ac:dyDescent="0.3">
      <c r="E147" s="56">
        <v>0.9</v>
      </c>
      <c r="F147" s="63">
        <v>557.43640000000005</v>
      </c>
    </row>
    <row r="148" spans="1:14" x14ac:dyDescent="0.3">
      <c r="E148" s="56">
        <v>0.9</v>
      </c>
      <c r="F148" s="63">
        <v>557.43640000000005</v>
      </c>
    </row>
    <row r="150" spans="1:14" x14ac:dyDescent="0.3">
      <c r="A150" t="s">
        <v>112</v>
      </c>
    </row>
    <row r="151" spans="1:14" x14ac:dyDescent="0.3">
      <c r="E151" s="2" t="s">
        <v>113</v>
      </c>
      <c r="F151" s="2" t="s">
        <v>92</v>
      </c>
    </row>
    <row r="152" spans="1:14" x14ac:dyDescent="0.3">
      <c r="E152" s="56">
        <v>0.05</v>
      </c>
      <c r="F152" s="63">
        <v>259.41090000000003</v>
      </c>
    </row>
    <row r="153" spans="1:14" x14ac:dyDescent="0.3">
      <c r="E153" s="56">
        <v>0.06</v>
      </c>
      <c r="F153" s="63">
        <v>282.50380000000001</v>
      </c>
    </row>
    <row r="154" spans="1:14" x14ac:dyDescent="0.3">
      <c r="E154" s="56">
        <v>7.0000000000000007E-2</v>
      </c>
      <c r="F154" s="63">
        <v>305.59679999999997</v>
      </c>
    </row>
    <row r="155" spans="1:14" x14ac:dyDescent="0.3">
      <c r="E155" s="56">
        <v>0.08</v>
      </c>
      <c r="F155" s="63">
        <v>328.68979999999999</v>
      </c>
    </row>
    <row r="156" spans="1:14" x14ac:dyDescent="0.3">
      <c r="E156" s="56">
        <v>0.09</v>
      </c>
      <c r="F156" s="63">
        <v>351.78280000000001</v>
      </c>
    </row>
    <row r="157" spans="1:14" x14ac:dyDescent="0.3">
      <c r="E157" s="56">
        <v>0.1</v>
      </c>
      <c r="F157" s="63">
        <v>374.87569999999999</v>
      </c>
    </row>
    <row r="158" spans="1:14" x14ac:dyDescent="0.3">
      <c r="E158" s="56">
        <v>0.11</v>
      </c>
      <c r="F158" s="63">
        <v>397.96870000000001</v>
      </c>
    </row>
    <row r="159" spans="1:14" x14ac:dyDescent="0.3">
      <c r="E159" s="56">
        <v>0.12</v>
      </c>
      <c r="F159" s="63">
        <v>421.06169999999997</v>
      </c>
    </row>
    <row r="160" spans="1:14" x14ac:dyDescent="0.3">
      <c r="E160" s="56">
        <v>0.13</v>
      </c>
      <c r="F160" s="63">
        <v>444.15460000000002</v>
      </c>
    </row>
    <row r="161" spans="1:7" x14ac:dyDescent="0.3">
      <c r="E161" s="56">
        <v>0.14000000000000001</v>
      </c>
      <c r="F161" s="63">
        <v>467.24759999999998</v>
      </c>
    </row>
    <row r="163" spans="1:7" x14ac:dyDescent="0.3">
      <c r="A163" t="s">
        <v>114</v>
      </c>
    </row>
    <row r="164" spans="1:7" x14ac:dyDescent="0.3">
      <c r="E164" s="2" t="s">
        <v>115</v>
      </c>
      <c r="F164" s="2" t="s">
        <v>116</v>
      </c>
      <c r="G164" s="2" t="s">
        <v>110</v>
      </c>
    </row>
    <row r="165" spans="1:7" x14ac:dyDescent="0.3">
      <c r="E165" s="61">
        <v>0.1</v>
      </c>
      <c r="F165" s="61">
        <v>318.45080000000002</v>
      </c>
      <c r="G165" s="61">
        <v>233.3415</v>
      </c>
    </row>
    <row r="166" spans="1:7" x14ac:dyDescent="0.3">
      <c r="E166" s="61">
        <v>0.2</v>
      </c>
      <c r="F166" s="61">
        <v>636.90170000000001</v>
      </c>
      <c r="G166" s="61">
        <v>241.3699</v>
      </c>
    </row>
    <row r="167" spans="1:7" x14ac:dyDescent="0.3">
      <c r="E167" s="61">
        <v>0.4</v>
      </c>
      <c r="F167" s="61">
        <v>1273.8034</v>
      </c>
      <c r="G167" s="61">
        <v>257.42660000000001</v>
      </c>
    </row>
    <row r="168" spans="1:7" x14ac:dyDescent="0.3">
      <c r="E168" s="61">
        <v>0.6</v>
      </c>
      <c r="F168" s="61">
        <v>1910.7050999999999</v>
      </c>
      <c r="G168" s="61">
        <v>273.48340000000002</v>
      </c>
    </row>
    <row r="169" spans="1:7" x14ac:dyDescent="0.3">
      <c r="E169" s="61">
        <v>0.8</v>
      </c>
      <c r="F169" s="61">
        <v>2547.6068</v>
      </c>
      <c r="G169" s="61">
        <v>289.5401</v>
      </c>
    </row>
    <row r="170" spans="1:7" x14ac:dyDescent="0.3">
      <c r="E170" s="61">
        <v>1</v>
      </c>
      <c r="F170" s="61">
        <v>3184.5084999999999</v>
      </c>
      <c r="G170" s="61">
        <v>305.59679999999997</v>
      </c>
    </row>
    <row r="171" spans="1:7" x14ac:dyDescent="0.3">
      <c r="E171" s="61">
        <v>1.2</v>
      </c>
      <c r="F171" s="61">
        <v>3821.4101999999998</v>
      </c>
      <c r="G171" s="61">
        <v>321.65359999999998</v>
      </c>
    </row>
    <row r="172" spans="1:7" x14ac:dyDescent="0.3">
      <c r="E172" s="61">
        <v>1.4</v>
      </c>
      <c r="F172" s="61">
        <v>4458.3118999999997</v>
      </c>
      <c r="G172" s="61">
        <v>337.71030000000002</v>
      </c>
    </row>
    <row r="173" spans="1:7" x14ac:dyDescent="0.3">
      <c r="E173" s="61">
        <v>1.6</v>
      </c>
      <c r="F173" s="61">
        <v>5095.2136</v>
      </c>
      <c r="G173" s="61">
        <v>353.767</v>
      </c>
    </row>
    <row r="174" spans="1:7" x14ac:dyDescent="0.3">
      <c r="E174" s="61">
        <v>1.8</v>
      </c>
      <c r="F174" s="61">
        <v>5732.1153000000004</v>
      </c>
      <c r="G174" s="61">
        <v>369.82380000000001</v>
      </c>
    </row>
    <row r="176" spans="1:7" x14ac:dyDescent="0.3">
      <c r="A176" t="s">
        <v>117</v>
      </c>
    </row>
    <row r="177" spans="1:7" x14ac:dyDescent="0.3">
      <c r="E177" s="2" t="s">
        <v>115</v>
      </c>
      <c r="F177" s="2" t="s">
        <v>118</v>
      </c>
      <c r="G177" s="2" t="s">
        <v>92</v>
      </c>
    </row>
    <row r="178" spans="1:7" x14ac:dyDescent="0.3">
      <c r="E178" s="61">
        <v>0</v>
      </c>
      <c r="F178" s="55">
        <v>0</v>
      </c>
      <c r="G178" s="55">
        <v>225.0498</v>
      </c>
    </row>
    <row r="179" spans="1:7" x14ac:dyDescent="0.3">
      <c r="E179" s="61">
        <v>0.2</v>
      </c>
      <c r="F179" s="55">
        <v>514.04160000000002</v>
      </c>
      <c r="G179" s="55">
        <v>241.1592</v>
      </c>
    </row>
    <row r="180" spans="1:7" x14ac:dyDescent="0.3">
      <c r="E180" s="61">
        <v>0.4</v>
      </c>
      <c r="F180" s="55">
        <v>1028.0833</v>
      </c>
      <c r="G180" s="55">
        <v>257.26859999999999</v>
      </c>
    </row>
    <row r="181" spans="1:7" x14ac:dyDescent="0.3">
      <c r="E181" s="61">
        <v>0.6</v>
      </c>
      <c r="F181" s="55">
        <v>1542.1249</v>
      </c>
      <c r="G181" s="55">
        <v>273.37799999999999</v>
      </c>
    </row>
    <row r="182" spans="1:7" x14ac:dyDescent="0.3">
      <c r="E182" s="61">
        <v>0.8</v>
      </c>
      <c r="F182" s="55">
        <v>2056.1666</v>
      </c>
      <c r="G182" s="55">
        <v>289.48739999999998</v>
      </c>
    </row>
    <row r="183" spans="1:7" x14ac:dyDescent="0.3">
      <c r="E183" s="61">
        <v>1</v>
      </c>
      <c r="F183" s="55">
        <v>2570.2082</v>
      </c>
      <c r="G183" s="55">
        <v>305.59679999999997</v>
      </c>
    </row>
    <row r="184" spans="1:7" x14ac:dyDescent="0.3">
      <c r="E184" s="61">
        <v>1.2</v>
      </c>
      <c r="F184" s="55">
        <v>3084.2498000000001</v>
      </c>
      <c r="G184" s="55">
        <v>321.70620000000002</v>
      </c>
    </row>
    <row r="185" spans="1:7" x14ac:dyDescent="0.3">
      <c r="E185" s="61">
        <v>1.4</v>
      </c>
      <c r="F185" s="55">
        <v>3598.2914999999998</v>
      </c>
      <c r="G185" s="55">
        <v>337.81560000000002</v>
      </c>
    </row>
    <row r="186" spans="1:7" x14ac:dyDescent="0.3">
      <c r="E186" s="61">
        <v>1.6</v>
      </c>
      <c r="F186" s="55">
        <v>4112.3330999999998</v>
      </c>
      <c r="G186" s="55">
        <v>353.92500000000001</v>
      </c>
    </row>
    <row r="187" spans="1:7" x14ac:dyDescent="0.3">
      <c r="E187" s="61">
        <v>1.8</v>
      </c>
      <c r="F187" s="55">
        <v>4626.3747999999996</v>
      </c>
      <c r="G187" s="55">
        <v>370.03440000000001</v>
      </c>
    </row>
    <row r="189" spans="1:7" x14ac:dyDescent="0.3">
      <c r="A189" t="s">
        <v>119</v>
      </c>
    </row>
    <row r="190" spans="1:7" x14ac:dyDescent="0.3">
      <c r="E190" s="2" t="s">
        <v>115</v>
      </c>
      <c r="F190" s="2" t="s">
        <v>120</v>
      </c>
      <c r="G190" s="2" t="s">
        <v>92</v>
      </c>
    </row>
    <row r="191" spans="1:7" x14ac:dyDescent="0.3">
      <c r="E191" s="61">
        <v>0</v>
      </c>
      <c r="F191" s="55">
        <v>0</v>
      </c>
      <c r="G191" s="55">
        <v>233.69390000000001</v>
      </c>
    </row>
    <row r="192" spans="1:7" x14ac:dyDescent="0.3">
      <c r="E192" s="61">
        <v>0.2</v>
      </c>
      <c r="F192" s="55">
        <v>311.7346</v>
      </c>
      <c r="G192" s="55">
        <v>241.46379999999999</v>
      </c>
    </row>
    <row r="193" spans="1:7" x14ac:dyDescent="0.3">
      <c r="E193" s="61">
        <v>0.4</v>
      </c>
      <c r="F193" s="55">
        <v>623.46910000000003</v>
      </c>
      <c r="G193" s="55">
        <v>249.2337</v>
      </c>
    </row>
    <row r="194" spans="1:7" x14ac:dyDescent="0.3">
      <c r="E194" s="61">
        <v>0.6</v>
      </c>
      <c r="F194" s="55">
        <v>935.20370000000003</v>
      </c>
      <c r="G194" s="55">
        <v>257.00360000000001</v>
      </c>
    </row>
    <row r="195" spans="1:7" x14ac:dyDescent="0.3">
      <c r="E195" s="61">
        <v>0.8</v>
      </c>
      <c r="F195" s="55">
        <v>1246.9383</v>
      </c>
      <c r="G195" s="55">
        <v>264.77350000000001</v>
      </c>
    </row>
    <row r="196" spans="1:7" x14ac:dyDescent="0.3">
      <c r="E196" s="61">
        <v>1</v>
      </c>
      <c r="F196" s="55">
        <v>1558.6728000000001</v>
      </c>
      <c r="G196" s="55">
        <v>272.54340000000002</v>
      </c>
    </row>
    <row r="197" spans="1:7" x14ac:dyDescent="0.3">
      <c r="E197" s="61">
        <v>1.2</v>
      </c>
      <c r="F197" s="55">
        <v>1870.4074000000001</v>
      </c>
      <c r="G197" s="55">
        <v>280.31330000000003</v>
      </c>
    </row>
    <row r="198" spans="1:7" x14ac:dyDescent="0.3">
      <c r="E198" s="61">
        <v>1.4</v>
      </c>
      <c r="F198" s="55">
        <v>2182.1419999999998</v>
      </c>
      <c r="G198" s="55">
        <v>288.08319999999998</v>
      </c>
    </row>
    <row r="199" spans="1:7" x14ac:dyDescent="0.3">
      <c r="E199" s="61">
        <v>1.6</v>
      </c>
      <c r="F199" s="55">
        <v>2493.8764999999999</v>
      </c>
      <c r="G199" s="55">
        <v>295.85309999999998</v>
      </c>
    </row>
    <row r="200" spans="1:7" x14ac:dyDescent="0.3">
      <c r="E200" s="61">
        <v>1.8</v>
      </c>
      <c r="F200" s="55">
        <v>2805.6111000000001</v>
      </c>
      <c r="G200" s="55">
        <v>303.62299999999999</v>
      </c>
    </row>
    <row r="202" spans="1:7" x14ac:dyDescent="0.3">
      <c r="A202" t="s">
        <v>121</v>
      </c>
    </row>
    <row r="203" spans="1:7" x14ac:dyDescent="0.3">
      <c r="E203" s="2" t="s">
        <v>115</v>
      </c>
      <c r="F203" s="2" t="s">
        <v>122</v>
      </c>
      <c r="G203" s="2" t="s">
        <v>92</v>
      </c>
    </row>
    <row r="204" spans="1:7" x14ac:dyDescent="0.3">
      <c r="E204" s="61">
        <v>0</v>
      </c>
      <c r="F204" s="55">
        <v>0</v>
      </c>
      <c r="G204" s="55">
        <v>246.29660000000001</v>
      </c>
    </row>
    <row r="205" spans="1:7" x14ac:dyDescent="0.3">
      <c r="E205" s="61">
        <v>0.2</v>
      </c>
      <c r="F205" s="55">
        <v>272.05220000000003</v>
      </c>
      <c r="G205" s="55">
        <v>258.15660000000003</v>
      </c>
    </row>
    <row r="206" spans="1:7" x14ac:dyDescent="0.3">
      <c r="E206" s="61">
        <v>0.4</v>
      </c>
      <c r="F206" s="55">
        <v>544.10429999999997</v>
      </c>
      <c r="G206" s="55">
        <v>270.01670000000001</v>
      </c>
    </row>
    <row r="207" spans="1:7" x14ac:dyDescent="0.3">
      <c r="E207" s="61">
        <v>0.6</v>
      </c>
      <c r="F207" s="55">
        <v>816.15650000000005</v>
      </c>
      <c r="G207" s="55">
        <v>281.87670000000003</v>
      </c>
    </row>
    <row r="208" spans="1:7" x14ac:dyDescent="0.3">
      <c r="E208" s="61">
        <v>0.8</v>
      </c>
      <c r="F208" s="55">
        <v>1088.2085999999999</v>
      </c>
      <c r="G208" s="55">
        <v>293.73680000000002</v>
      </c>
    </row>
    <row r="209" spans="1:7" x14ac:dyDescent="0.3">
      <c r="E209" s="61">
        <v>1</v>
      </c>
      <c r="F209" s="55">
        <v>1360.2608</v>
      </c>
      <c r="G209" s="55">
        <v>305.59679999999997</v>
      </c>
    </row>
    <row r="210" spans="1:7" x14ac:dyDescent="0.3">
      <c r="E210" s="61">
        <v>1.2</v>
      </c>
      <c r="F210" s="55">
        <v>1632.3128999999999</v>
      </c>
      <c r="G210" s="55">
        <v>317.45690000000002</v>
      </c>
    </row>
    <row r="211" spans="1:7" x14ac:dyDescent="0.3">
      <c r="E211" s="61">
        <v>1.4</v>
      </c>
      <c r="F211" s="55">
        <v>1904.3651</v>
      </c>
      <c r="G211" s="55">
        <v>329.31689999999998</v>
      </c>
    </row>
    <row r="212" spans="1:7" x14ac:dyDescent="0.3">
      <c r="E212" s="61">
        <v>1.6</v>
      </c>
      <c r="F212" s="55">
        <v>2176.4171999999999</v>
      </c>
      <c r="G212" s="55">
        <v>341.17700000000002</v>
      </c>
    </row>
    <row r="213" spans="1:7" x14ac:dyDescent="0.3">
      <c r="E213" s="61">
        <v>1.8</v>
      </c>
      <c r="F213" s="55">
        <v>2448.4694</v>
      </c>
      <c r="G213" s="55">
        <v>353.03699999999998</v>
      </c>
    </row>
    <row r="215" spans="1:7" x14ac:dyDescent="0.3">
      <c r="A215" t="s">
        <v>123</v>
      </c>
    </row>
    <row r="216" spans="1:7" x14ac:dyDescent="0.3">
      <c r="E216" s="2" t="s">
        <v>124</v>
      </c>
      <c r="F216" s="2" t="s">
        <v>92</v>
      </c>
    </row>
    <row r="217" spans="1:7" x14ac:dyDescent="0.3">
      <c r="E217" s="64">
        <v>0</v>
      </c>
      <c r="F217" s="63">
        <v>224.23990000000001</v>
      </c>
    </row>
    <row r="218" spans="1:7" x14ac:dyDescent="0.3">
      <c r="E218" s="64">
        <v>0.2</v>
      </c>
      <c r="F218" s="63">
        <v>240.51130000000001</v>
      </c>
    </row>
    <row r="219" spans="1:7" x14ac:dyDescent="0.3">
      <c r="E219" s="64">
        <v>0.4</v>
      </c>
      <c r="F219" s="63">
        <v>256.78269999999998</v>
      </c>
    </row>
    <row r="220" spans="1:7" x14ac:dyDescent="0.3">
      <c r="E220" s="64">
        <v>0.6</v>
      </c>
      <c r="F220" s="63">
        <v>273.05410000000001</v>
      </c>
    </row>
    <row r="221" spans="1:7" x14ac:dyDescent="0.3">
      <c r="E221" s="64">
        <v>0.8</v>
      </c>
      <c r="F221" s="63">
        <v>289.3254</v>
      </c>
    </row>
    <row r="222" spans="1:7" x14ac:dyDescent="0.3">
      <c r="E222" s="64">
        <v>1</v>
      </c>
      <c r="F222" s="63">
        <v>305.59679999999997</v>
      </c>
    </row>
    <row r="223" spans="1:7" x14ac:dyDescent="0.3">
      <c r="E223" s="64">
        <v>1.2</v>
      </c>
      <c r="F223" s="63">
        <v>321.8682</v>
      </c>
    </row>
    <row r="224" spans="1:7" x14ac:dyDescent="0.3">
      <c r="E224" s="64">
        <v>1.4</v>
      </c>
      <c r="F224" s="63">
        <v>338.13959999999997</v>
      </c>
    </row>
    <row r="225" spans="1:6" x14ac:dyDescent="0.3">
      <c r="E225" s="64">
        <v>1.6</v>
      </c>
      <c r="F225" s="63">
        <v>354.411</v>
      </c>
    </row>
    <row r="226" spans="1:6" x14ac:dyDescent="0.3">
      <c r="E226" s="64">
        <v>1.8</v>
      </c>
      <c r="F226" s="63">
        <v>370.6823</v>
      </c>
    </row>
    <row r="228" spans="1:6" x14ac:dyDescent="0.3">
      <c r="A228" t="s">
        <v>125</v>
      </c>
    </row>
    <row r="229" spans="1:6" x14ac:dyDescent="0.3">
      <c r="E229" s="2" t="s">
        <v>115</v>
      </c>
      <c r="F229" s="2" t="s">
        <v>126</v>
      </c>
    </row>
    <row r="230" spans="1:6" x14ac:dyDescent="0.3">
      <c r="E230" s="65">
        <v>0</v>
      </c>
      <c r="F230" s="63">
        <v>248.65979999999999</v>
      </c>
    </row>
    <row r="231" spans="1:6" x14ac:dyDescent="0.3">
      <c r="E231" s="65">
        <v>0.2</v>
      </c>
      <c r="F231" s="63">
        <v>260.04719999999998</v>
      </c>
    </row>
    <row r="232" spans="1:6" x14ac:dyDescent="0.3">
      <c r="E232" s="65">
        <v>0.4</v>
      </c>
      <c r="F232" s="63">
        <v>271.43459999999999</v>
      </c>
    </row>
    <row r="233" spans="1:6" x14ac:dyDescent="0.3">
      <c r="E233" s="65">
        <v>0.6</v>
      </c>
      <c r="F233" s="63">
        <v>282.822</v>
      </c>
    </row>
    <row r="234" spans="1:6" x14ac:dyDescent="0.3">
      <c r="E234" s="65">
        <v>0.8</v>
      </c>
      <c r="F234" s="63">
        <v>294.20940000000002</v>
      </c>
    </row>
    <row r="235" spans="1:6" x14ac:dyDescent="0.3">
      <c r="E235" s="65">
        <v>1</v>
      </c>
      <c r="F235" s="63">
        <v>305.59679999999997</v>
      </c>
    </row>
    <row r="236" spans="1:6" x14ac:dyDescent="0.3">
      <c r="E236" s="65">
        <v>1.2</v>
      </c>
      <c r="F236" s="63">
        <v>316.98419999999999</v>
      </c>
    </row>
    <row r="237" spans="1:6" x14ac:dyDescent="0.3">
      <c r="E237" s="65">
        <v>1.4</v>
      </c>
      <c r="F237" s="63">
        <v>328.3716</v>
      </c>
    </row>
    <row r="238" spans="1:6" x14ac:dyDescent="0.3">
      <c r="E238" s="65">
        <v>1.6</v>
      </c>
      <c r="F238" s="63">
        <v>339.75900000000001</v>
      </c>
    </row>
    <row r="239" spans="1:6" x14ac:dyDescent="0.3">
      <c r="E239" s="65">
        <v>1.8</v>
      </c>
      <c r="F239" s="63">
        <v>351.14640000000003</v>
      </c>
    </row>
    <row r="241" spans="1:6" x14ac:dyDescent="0.3">
      <c r="A241" t="s">
        <v>127</v>
      </c>
    </row>
    <row r="242" spans="1:6" x14ac:dyDescent="0.3">
      <c r="E242" s="2" t="s">
        <v>29</v>
      </c>
      <c r="F242" s="2" t="s">
        <v>92</v>
      </c>
    </row>
    <row r="243" spans="1:6" x14ac:dyDescent="0.3">
      <c r="E243" s="56">
        <v>0.55000000000000004</v>
      </c>
      <c r="F243" s="63">
        <v>405.59629999999999</v>
      </c>
    </row>
    <row r="244" spans="1:6" x14ac:dyDescent="0.3">
      <c r="E244" s="56">
        <v>0.6</v>
      </c>
      <c r="F244" s="63">
        <v>378.94659999999999</v>
      </c>
    </row>
    <row r="245" spans="1:6" x14ac:dyDescent="0.3">
      <c r="E245" s="56">
        <v>0.65</v>
      </c>
      <c r="F245" s="63">
        <v>356.38760000000002</v>
      </c>
    </row>
    <row r="246" spans="1:6" x14ac:dyDescent="0.3">
      <c r="E246" s="56">
        <v>0.7</v>
      </c>
      <c r="F246" s="63">
        <v>337.04849999999999</v>
      </c>
    </row>
    <row r="247" spans="1:6" x14ac:dyDescent="0.3">
      <c r="E247" s="56">
        <v>0.75</v>
      </c>
      <c r="F247" s="63">
        <v>320.2801</v>
      </c>
    </row>
    <row r="248" spans="1:6" x14ac:dyDescent="0.3">
      <c r="E248" s="56">
        <v>0.8</v>
      </c>
      <c r="F248" s="63">
        <v>305.59679999999997</v>
      </c>
    </row>
    <row r="249" spans="1:6" x14ac:dyDescent="0.3">
      <c r="E249" s="56">
        <v>0.85</v>
      </c>
      <c r="F249" s="63">
        <v>292.63440000000003</v>
      </c>
    </row>
    <row r="250" spans="1:6" x14ac:dyDescent="0.3">
      <c r="E250" s="56">
        <v>0.9</v>
      </c>
      <c r="F250" s="63">
        <v>281.1189</v>
      </c>
    </row>
    <row r="251" spans="1:6" x14ac:dyDescent="0.3">
      <c r="E251" s="56">
        <v>0.94999999999999896</v>
      </c>
      <c r="F251" s="63">
        <v>270.81150000000002</v>
      </c>
    </row>
    <row r="252" spans="1:6" x14ac:dyDescent="0.3">
      <c r="E252" s="56">
        <v>0.999999999999999</v>
      </c>
      <c r="F252" s="63">
        <v>261.48020000000002</v>
      </c>
    </row>
    <row r="254" spans="1:6" x14ac:dyDescent="0.3">
      <c r="A254" t="s">
        <v>128</v>
      </c>
    </row>
    <row r="255" spans="1:6" x14ac:dyDescent="0.3">
      <c r="E255" s="2" t="s">
        <v>129</v>
      </c>
      <c r="F255" s="2" t="s">
        <v>92</v>
      </c>
    </row>
    <row r="256" spans="1:6" x14ac:dyDescent="0.3">
      <c r="E256" s="56">
        <v>0.64</v>
      </c>
      <c r="F256" s="63">
        <v>453.62029999999999</v>
      </c>
    </row>
    <row r="257" spans="1:7" x14ac:dyDescent="0.3">
      <c r="E257" s="56">
        <v>0.68</v>
      </c>
      <c r="F257" s="63">
        <v>426.93669999999997</v>
      </c>
    </row>
    <row r="258" spans="1:7" x14ac:dyDescent="0.3">
      <c r="E258" s="56">
        <v>0.72</v>
      </c>
      <c r="F258" s="63">
        <v>403.21800000000002</v>
      </c>
    </row>
    <row r="259" spans="1:7" x14ac:dyDescent="0.3">
      <c r="E259" s="56">
        <v>0.76</v>
      </c>
      <c r="F259" s="63">
        <v>381.99599999999998</v>
      </c>
    </row>
    <row r="260" spans="1:7" x14ac:dyDescent="0.3">
      <c r="E260" s="56">
        <v>0.8</v>
      </c>
      <c r="F260" s="63">
        <v>362.89620000000002</v>
      </c>
    </row>
    <row r="261" spans="1:7" x14ac:dyDescent="0.3">
      <c r="E261" s="56">
        <v>0.84</v>
      </c>
      <c r="F261" s="63">
        <v>345.61540000000002</v>
      </c>
    </row>
    <row r="262" spans="1:7" x14ac:dyDescent="0.3">
      <c r="E262" s="56">
        <v>0.88</v>
      </c>
      <c r="F262" s="63">
        <v>329.90570000000002</v>
      </c>
    </row>
    <row r="263" spans="1:7" x14ac:dyDescent="0.3">
      <c r="E263" s="56">
        <v>0.92</v>
      </c>
      <c r="F263" s="63">
        <v>315.56189999999998</v>
      </c>
    </row>
    <row r="264" spans="1:7" x14ac:dyDescent="0.3">
      <c r="E264" s="56">
        <v>0.96</v>
      </c>
      <c r="F264" s="63">
        <v>302.4135</v>
      </c>
    </row>
    <row r="265" spans="1:7" x14ac:dyDescent="0.3">
      <c r="E265" s="56">
        <v>1</v>
      </c>
      <c r="F265" s="63">
        <v>290.31700000000001</v>
      </c>
    </row>
    <row r="267" spans="1:7" x14ac:dyDescent="0.3">
      <c r="A267" t="s">
        <v>130</v>
      </c>
    </row>
    <row r="268" spans="1:7" x14ac:dyDescent="0.3">
      <c r="E268" s="1" t="s">
        <v>131</v>
      </c>
      <c r="F268" s="1" t="s">
        <v>132</v>
      </c>
      <c r="G268" s="1" t="s">
        <v>92</v>
      </c>
    </row>
    <row r="269" spans="1:7" x14ac:dyDescent="0.3">
      <c r="E269" s="65">
        <v>1</v>
      </c>
      <c r="F269" s="65" t="s">
        <v>133</v>
      </c>
      <c r="G269" s="65">
        <v>305.59679999999997</v>
      </c>
    </row>
    <row r="270" spans="1:7" x14ac:dyDescent="0.3">
      <c r="E270" s="65">
        <v>2</v>
      </c>
      <c r="F270" s="65" t="s">
        <v>134</v>
      </c>
      <c r="G270" s="65">
        <v>289.33890000000002</v>
      </c>
    </row>
    <row r="271" spans="1:7" x14ac:dyDescent="0.3">
      <c r="E271" s="65">
        <v>3</v>
      </c>
      <c r="F271" s="65" t="s">
        <v>135</v>
      </c>
      <c r="G271" s="65">
        <v>534.61720000000003</v>
      </c>
    </row>
    <row r="272" spans="1:7" x14ac:dyDescent="0.3">
      <c r="E272" s="65">
        <v>4</v>
      </c>
      <c r="F272" s="65" t="s">
        <v>136</v>
      </c>
      <c r="G272" s="65">
        <v>984.00800000000004</v>
      </c>
    </row>
    <row r="273" spans="1:7" x14ac:dyDescent="0.3">
      <c r="E273" s="65">
        <v>5</v>
      </c>
      <c r="F273" s="65" t="s">
        <v>137</v>
      </c>
      <c r="G273" s="65">
        <v>872.94740000000002</v>
      </c>
    </row>
    <row r="274" spans="1:7" x14ac:dyDescent="0.3">
      <c r="E274" s="65">
        <v>6</v>
      </c>
      <c r="F274" s="65" t="s">
        <v>138</v>
      </c>
      <c r="G274" s="65">
        <v>250.57169999999999</v>
      </c>
    </row>
    <row r="275" spans="1:7" x14ac:dyDescent="0.3">
      <c r="E275" s="65"/>
      <c r="F275" s="65"/>
      <c r="G275" s="65"/>
    </row>
    <row r="276" spans="1:7" x14ac:dyDescent="0.3">
      <c r="E276" s="65"/>
      <c r="F276" s="65"/>
      <c r="G276" s="65"/>
    </row>
    <row r="277" spans="1:7" x14ac:dyDescent="0.3">
      <c r="E277" s="65"/>
      <c r="F277" s="65"/>
      <c r="G277" s="65"/>
    </row>
    <row r="278" spans="1:7" x14ac:dyDescent="0.3">
      <c r="E278" s="65"/>
      <c r="F278" s="65"/>
      <c r="G278" s="65"/>
    </row>
    <row r="280" spans="1:7" x14ac:dyDescent="0.3">
      <c r="A280" t="s">
        <v>139</v>
      </c>
    </row>
    <row r="281" spans="1:7" x14ac:dyDescent="0.3">
      <c r="E281" s="1" t="s">
        <v>140</v>
      </c>
      <c r="F281" s="1"/>
      <c r="G281" s="1" t="s">
        <v>92</v>
      </c>
    </row>
    <row r="282" spans="1:7" x14ac:dyDescent="0.3">
      <c r="E282" s="65">
        <v>0.1</v>
      </c>
      <c r="F282" s="63"/>
      <c r="G282" s="63">
        <v>1511.4866999999999</v>
      </c>
    </row>
    <row r="283" spans="1:7" x14ac:dyDescent="0.3">
      <c r="E283" s="65">
        <v>0.2</v>
      </c>
      <c r="F283" s="63"/>
      <c r="G283" s="63">
        <v>799.75239999999997</v>
      </c>
    </row>
    <row r="284" spans="1:7" x14ac:dyDescent="0.3">
      <c r="E284" s="65">
        <v>0.3</v>
      </c>
      <c r="F284" s="63"/>
      <c r="G284" s="63">
        <v>562.04259999999999</v>
      </c>
    </row>
    <row r="285" spans="1:7" x14ac:dyDescent="0.3">
      <c r="E285" s="65">
        <v>0.4</v>
      </c>
      <c r="F285" s="63"/>
      <c r="G285" s="63">
        <v>443.1986</v>
      </c>
    </row>
    <row r="286" spans="1:7" x14ac:dyDescent="0.3">
      <c r="E286" s="65">
        <v>0.5</v>
      </c>
      <c r="F286" s="63"/>
      <c r="G286" s="63">
        <v>371.61559999999997</v>
      </c>
    </row>
    <row r="287" spans="1:7" x14ac:dyDescent="0.3">
      <c r="E287" s="65">
        <v>0.6</v>
      </c>
      <c r="F287" s="63"/>
      <c r="G287" s="63">
        <v>323.94839999999999</v>
      </c>
    </row>
    <row r="288" spans="1:7" x14ac:dyDescent="0.3">
      <c r="E288" s="65">
        <v>0.7</v>
      </c>
      <c r="F288" s="63"/>
      <c r="G288" s="63">
        <v>289.85660000000001</v>
      </c>
    </row>
    <row r="289" spans="1:7" x14ac:dyDescent="0.3">
      <c r="E289" s="65">
        <v>0.8</v>
      </c>
      <c r="F289" s="63"/>
      <c r="G289" s="63">
        <v>264.23820000000001</v>
      </c>
    </row>
    <row r="290" spans="1:7" x14ac:dyDescent="0.3">
      <c r="E290" s="65">
        <v>0.9</v>
      </c>
      <c r="F290" s="63"/>
      <c r="G290" s="63">
        <v>244.3117</v>
      </c>
    </row>
    <row r="291" spans="1:7" x14ac:dyDescent="0.3">
      <c r="E291" s="65">
        <v>1</v>
      </c>
      <c r="F291" s="63"/>
      <c r="G291" s="63">
        <v>228.35499999999999</v>
      </c>
    </row>
    <row r="293" spans="1:7" x14ac:dyDescent="0.3">
      <c r="A293" t="s">
        <v>141</v>
      </c>
    </row>
    <row r="294" spans="1:7" x14ac:dyDescent="0.3">
      <c r="E294" s="1" t="s">
        <v>115</v>
      </c>
      <c r="F294" s="1"/>
      <c r="G294" s="1" t="s">
        <v>92</v>
      </c>
    </row>
    <row r="295" spans="1:7" x14ac:dyDescent="0.3">
      <c r="E295" s="65">
        <v>0</v>
      </c>
      <c r="F295" s="65"/>
      <c r="G295" s="63">
        <v>210.30770000000001</v>
      </c>
    </row>
    <row r="296" spans="1:7" x14ac:dyDescent="0.3">
      <c r="E296" s="65">
        <v>0.4</v>
      </c>
      <c r="F296" s="65"/>
      <c r="G296" s="63">
        <v>227.51329999999999</v>
      </c>
    </row>
    <row r="297" spans="1:7" x14ac:dyDescent="0.3">
      <c r="E297" s="65">
        <v>0.8</v>
      </c>
      <c r="F297" s="65"/>
      <c r="G297" s="63">
        <v>254.08099999999999</v>
      </c>
    </row>
    <row r="298" spans="1:7" x14ac:dyDescent="0.3">
      <c r="E298" s="65">
        <v>1.2</v>
      </c>
      <c r="F298" s="65"/>
      <c r="G298" s="63">
        <v>271.28660000000002</v>
      </c>
    </row>
    <row r="299" spans="1:7" x14ac:dyDescent="0.3">
      <c r="E299" s="65">
        <v>1.6</v>
      </c>
      <c r="F299" s="65"/>
      <c r="G299" s="63">
        <v>297.85430000000002</v>
      </c>
    </row>
    <row r="300" spans="1:7" x14ac:dyDescent="0.3">
      <c r="E300" s="65">
        <v>2</v>
      </c>
      <c r="F300" s="65"/>
      <c r="G300" s="63">
        <v>315.05990000000003</v>
      </c>
    </row>
    <row r="301" spans="1:7" x14ac:dyDescent="0.3">
      <c r="E301" s="65">
        <v>2.4</v>
      </c>
      <c r="F301" s="65"/>
      <c r="G301" s="63">
        <v>332.26549999999997</v>
      </c>
    </row>
    <row r="302" spans="1:7" x14ac:dyDescent="0.3">
      <c r="E302" s="65">
        <v>2.8</v>
      </c>
      <c r="F302" s="65"/>
      <c r="G302" s="63">
        <v>358.83319999999998</v>
      </c>
    </row>
    <row r="303" spans="1:7" x14ac:dyDescent="0.3">
      <c r="E303" s="65">
        <v>3.2</v>
      </c>
      <c r="F303" s="65"/>
      <c r="G303" s="63">
        <v>376.03879999999998</v>
      </c>
    </row>
    <row r="304" spans="1:7" x14ac:dyDescent="0.3">
      <c r="E304" s="65">
        <v>3.6</v>
      </c>
      <c r="F304" s="65"/>
      <c r="G304" s="63">
        <v>402.60649999999998</v>
      </c>
    </row>
    <row r="306" spans="1:7" x14ac:dyDescent="0.3">
      <c r="A306" t="s">
        <v>142</v>
      </c>
    </row>
    <row r="307" spans="1:7" x14ac:dyDescent="0.3">
      <c r="E307" s="1" t="s">
        <v>143</v>
      </c>
      <c r="F307" s="1"/>
      <c r="G307" s="1" t="s">
        <v>92</v>
      </c>
    </row>
    <row r="308" spans="1:7" x14ac:dyDescent="0.3">
      <c r="E308" s="63">
        <v>10000</v>
      </c>
      <c r="F308" s="63"/>
      <c r="G308" s="63">
        <v>274.57170000000002</v>
      </c>
    </row>
    <row r="309" spans="1:7" x14ac:dyDescent="0.3">
      <c r="E309" s="63">
        <v>20000</v>
      </c>
      <c r="F309" s="63"/>
      <c r="G309" s="63">
        <v>280.77670000000001</v>
      </c>
    </row>
    <row r="310" spans="1:7" x14ac:dyDescent="0.3">
      <c r="E310" s="63">
        <v>30000</v>
      </c>
      <c r="F310" s="63"/>
      <c r="G310" s="63">
        <v>286.98180000000002</v>
      </c>
    </row>
    <row r="311" spans="1:7" x14ac:dyDescent="0.3">
      <c r="E311" s="63">
        <v>40000</v>
      </c>
      <c r="F311" s="63"/>
      <c r="G311" s="63">
        <v>293.18680000000001</v>
      </c>
    </row>
    <row r="312" spans="1:7" x14ac:dyDescent="0.3">
      <c r="E312" s="63">
        <v>50000</v>
      </c>
      <c r="F312" s="63"/>
      <c r="G312" s="63">
        <v>299.39179999999999</v>
      </c>
    </row>
    <row r="313" spans="1:7" x14ac:dyDescent="0.3">
      <c r="E313" s="63">
        <v>60000</v>
      </c>
      <c r="F313" s="63"/>
      <c r="G313" s="63">
        <v>305.59679999999997</v>
      </c>
    </row>
    <row r="314" spans="1:7" x14ac:dyDescent="0.3">
      <c r="E314" s="63">
        <v>70000</v>
      </c>
      <c r="F314" s="63"/>
      <c r="G314" s="63">
        <v>311.80180000000001</v>
      </c>
    </row>
    <row r="315" spans="1:7" x14ac:dyDescent="0.3">
      <c r="E315" s="63">
        <v>80000</v>
      </c>
      <c r="F315" s="63"/>
      <c r="G315" s="63">
        <v>318.00689999999997</v>
      </c>
    </row>
    <row r="316" spans="1:7" x14ac:dyDescent="0.3">
      <c r="E316" s="63">
        <v>90000</v>
      </c>
      <c r="F316" s="63"/>
      <c r="G316" s="63">
        <v>324.21190000000001</v>
      </c>
    </row>
    <row r="317" spans="1:7" x14ac:dyDescent="0.3">
      <c r="E317" s="63">
        <v>100000</v>
      </c>
      <c r="F317" s="63"/>
      <c r="G317" s="63">
        <v>330.4169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757A4-2503-451C-BC08-B0D1740727F8}">
  <sheetPr codeName="Sheet28"/>
  <dimension ref="A2:N317"/>
  <sheetViews>
    <sheetView topLeftCell="A119" zoomScale="50" zoomScaleNormal="50" workbookViewId="0">
      <selection activeCell="F142" sqref="F142"/>
    </sheetView>
  </sheetViews>
  <sheetFormatPr defaultRowHeight="14.4" x14ac:dyDescent="0.3"/>
  <cols>
    <col min="1" max="1" width="3.44140625" customWidth="1"/>
    <col min="2" max="2" width="26.77734375" customWidth="1"/>
    <col min="4" max="4" width="34.44140625" bestFit="1" customWidth="1"/>
    <col min="5" max="5" width="20.21875" customWidth="1"/>
    <col min="6" max="6" width="15.109375" bestFit="1" customWidth="1"/>
    <col min="7" max="7" width="13.5546875" bestFit="1" customWidth="1"/>
    <col min="8" max="8" width="12.44140625" bestFit="1" customWidth="1"/>
    <col min="9" max="9" width="12.109375" customWidth="1"/>
    <col min="10" max="10" width="12.44140625" bestFit="1" customWidth="1"/>
  </cols>
  <sheetData>
    <row r="2" spans="1:4" x14ac:dyDescent="0.3">
      <c r="A2" s="1" t="s">
        <v>0</v>
      </c>
      <c r="B2" s="2"/>
      <c r="C2" s="2"/>
      <c r="D2" s="2"/>
    </row>
    <row r="3" spans="1:4" x14ac:dyDescent="0.3">
      <c r="A3" s="2"/>
      <c r="B3" s="2" t="s">
        <v>1</v>
      </c>
      <c r="C3" s="2" t="s">
        <v>2</v>
      </c>
      <c r="D3" s="2"/>
    </row>
    <row r="4" spans="1:4" x14ac:dyDescent="0.3">
      <c r="A4" s="2"/>
      <c r="B4" s="2" t="s">
        <v>3</v>
      </c>
      <c r="C4" s="2">
        <v>9.6999999999999993</v>
      </c>
      <c r="D4" s="2" t="s">
        <v>4</v>
      </c>
    </row>
    <row r="5" spans="1:4" x14ac:dyDescent="0.3">
      <c r="A5" s="2"/>
      <c r="B5" s="2" t="s">
        <v>5</v>
      </c>
      <c r="C5" s="2">
        <v>2.4</v>
      </c>
      <c r="D5" s="2" t="s">
        <v>6</v>
      </c>
    </row>
    <row r="6" spans="1:4" x14ac:dyDescent="0.3">
      <c r="A6" s="2"/>
      <c r="B6" s="2" t="s">
        <v>7</v>
      </c>
      <c r="C6" s="2">
        <v>37.5</v>
      </c>
      <c r="D6" s="2" t="s">
        <v>8</v>
      </c>
    </row>
    <row r="7" spans="1:4" x14ac:dyDescent="0.3">
      <c r="A7" s="1" t="s">
        <v>9</v>
      </c>
      <c r="B7" s="2"/>
      <c r="C7" s="2"/>
      <c r="D7" s="2"/>
    </row>
    <row r="8" spans="1:4" x14ac:dyDescent="0.3">
      <c r="A8" s="2"/>
      <c r="B8" s="2" t="s">
        <v>10</v>
      </c>
      <c r="C8" s="3">
        <v>207.76936465533242</v>
      </c>
      <c r="D8" s="2"/>
    </row>
    <row r="9" spans="1:4" x14ac:dyDescent="0.3">
      <c r="A9" s="2"/>
      <c r="B9" s="2" t="s">
        <v>11</v>
      </c>
      <c r="C9" s="2">
        <v>100</v>
      </c>
      <c r="D9" s="2" t="s">
        <v>12</v>
      </c>
    </row>
    <row r="10" spans="1:4" x14ac:dyDescent="0.3">
      <c r="A10" s="2"/>
      <c r="B10" s="2" t="s">
        <v>13</v>
      </c>
      <c r="C10" s="2">
        <v>60</v>
      </c>
      <c r="D10" s="2" t="s">
        <v>6</v>
      </c>
    </row>
    <row r="11" spans="1:4" x14ac:dyDescent="0.3">
      <c r="A11" s="2"/>
      <c r="B11" s="2" t="s">
        <v>14</v>
      </c>
      <c r="C11" s="2">
        <v>5000</v>
      </c>
      <c r="D11" s="2" t="s">
        <v>6</v>
      </c>
    </row>
    <row r="12" spans="1:4" x14ac:dyDescent="0.3">
      <c r="A12" s="1" t="s">
        <v>15</v>
      </c>
      <c r="B12" s="2"/>
      <c r="C12" s="2"/>
      <c r="D12" s="2"/>
    </row>
    <row r="13" spans="1:4" x14ac:dyDescent="0.3">
      <c r="A13" s="2"/>
      <c r="B13" s="2" t="s">
        <v>16</v>
      </c>
      <c r="C13" s="2">
        <v>12</v>
      </c>
      <c r="D13" s="2" t="s">
        <v>6</v>
      </c>
    </row>
    <row r="14" spans="1:4" x14ac:dyDescent="0.3">
      <c r="A14" s="2"/>
      <c r="B14" s="2" t="s">
        <v>17</v>
      </c>
      <c r="C14" s="2">
        <v>5</v>
      </c>
      <c r="D14" s="2" t="s">
        <v>6</v>
      </c>
    </row>
    <row r="15" spans="1:4" x14ac:dyDescent="0.3">
      <c r="A15" s="2"/>
      <c r="B15" s="2" t="s">
        <v>18</v>
      </c>
      <c r="C15" s="3">
        <v>1068.7698207512476</v>
      </c>
      <c r="D15" s="2" t="s">
        <v>19</v>
      </c>
    </row>
    <row r="16" spans="1:4" x14ac:dyDescent="0.3">
      <c r="A16" s="2"/>
      <c r="B16" s="2" t="s">
        <v>20</v>
      </c>
      <c r="C16" s="3">
        <v>276.5655665158003</v>
      </c>
      <c r="D16" s="2" t="s">
        <v>21</v>
      </c>
    </row>
    <row r="17" spans="1:4" x14ac:dyDescent="0.3">
      <c r="A17" s="2"/>
      <c r="B17" s="2" t="s">
        <v>22</v>
      </c>
      <c r="C17" s="3">
        <v>258.76999999999992</v>
      </c>
      <c r="D17" s="2" t="s">
        <v>23</v>
      </c>
    </row>
    <row r="18" spans="1:4" x14ac:dyDescent="0.3">
      <c r="A18" s="1" t="s">
        <v>24</v>
      </c>
      <c r="B18" s="2"/>
      <c r="C18" s="2"/>
      <c r="D18" s="2"/>
    </row>
    <row r="19" spans="1:4" x14ac:dyDescent="0.3">
      <c r="A19" s="2"/>
      <c r="B19" s="2" t="s">
        <v>25</v>
      </c>
      <c r="C19" s="3">
        <v>481.30291087855761</v>
      </c>
      <c r="D19" s="2" t="s">
        <v>26</v>
      </c>
    </row>
    <row r="20" spans="1:4" x14ac:dyDescent="0.3">
      <c r="A20" s="2"/>
      <c r="B20" s="2" t="s">
        <v>27</v>
      </c>
      <c r="C20" s="4">
        <v>0.60000175078109663</v>
      </c>
      <c r="D20" s="2"/>
    </row>
    <row r="21" spans="1:4" x14ac:dyDescent="0.3">
      <c r="A21" s="2"/>
      <c r="B21" s="2" t="s">
        <v>28</v>
      </c>
      <c r="C21" s="4">
        <v>0.95</v>
      </c>
      <c r="D21" s="2"/>
    </row>
    <row r="22" spans="1:4" x14ac:dyDescent="0.3">
      <c r="A22" s="2"/>
      <c r="B22" s="2" t="s">
        <v>29</v>
      </c>
      <c r="C22" s="4">
        <v>0.8</v>
      </c>
      <c r="D22" s="2"/>
    </row>
    <row r="23" spans="1:4" x14ac:dyDescent="0.3">
      <c r="A23" s="2"/>
      <c r="B23" s="2" t="s">
        <v>30</v>
      </c>
      <c r="C23" s="4">
        <v>0.98</v>
      </c>
      <c r="D23" s="2"/>
    </row>
    <row r="24" spans="1:4" x14ac:dyDescent="0.3">
      <c r="A24" s="2"/>
      <c r="B24" s="2" t="s">
        <v>31</v>
      </c>
      <c r="C24" s="3">
        <v>390.64725061748504</v>
      </c>
      <c r="D24" s="2" t="s">
        <v>26</v>
      </c>
    </row>
    <row r="25" spans="1:4" x14ac:dyDescent="0.3">
      <c r="A25" s="2"/>
      <c r="B25" s="2" t="s">
        <v>32</v>
      </c>
      <c r="C25" s="3">
        <v>288.78258918317266</v>
      </c>
      <c r="D25" s="2" t="s">
        <v>26</v>
      </c>
    </row>
    <row r="26" spans="1:4" x14ac:dyDescent="0.3">
      <c r="A26" s="2"/>
      <c r="B26" s="2" t="s">
        <v>33</v>
      </c>
      <c r="C26" s="3">
        <v>2355.1837330387157</v>
      </c>
      <c r="D26" s="2" t="s">
        <v>34</v>
      </c>
    </row>
    <row r="27" spans="1:4" x14ac:dyDescent="0.3">
      <c r="A27" s="2"/>
      <c r="B27" s="2" t="s">
        <v>35</v>
      </c>
      <c r="C27" s="3">
        <v>144.39129459158633</v>
      </c>
      <c r="D27" s="2"/>
    </row>
    <row r="28" spans="1:4" x14ac:dyDescent="0.3">
      <c r="A28" s="2"/>
      <c r="B28" s="2" t="s">
        <v>36</v>
      </c>
      <c r="C28" s="5">
        <v>0.69081601045590235</v>
      </c>
      <c r="D28" s="2" t="s">
        <v>37</v>
      </c>
    </row>
    <row r="29" spans="1:4" x14ac:dyDescent="0.3">
      <c r="A29" s="2"/>
      <c r="B29" s="2" t="s">
        <v>38</v>
      </c>
      <c r="C29" s="5">
        <v>0.81272471818341419</v>
      </c>
      <c r="D29" s="2" t="s">
        <v>37</v>
      </c>
    </row>
    <row r="30" spans="1:4" x14ac:dyDescent="0.3">
      <c r="A30" s="1" t="s">
        <v>39</v>
      </c>
      <c r="B30" s="2"/>
      <c r="C30" s="2"/>
      <c r="D30" s="2"/>
    </row>
    <row r="31" spans="1:4" x14ac:dyDescent="0.3">
      <c r="A31" s="2"/>
      <c r="B31" s="2" t="s">
        <v>40</v>
      </c>
      <c r="C31" s="4">
        <v>7.0000000000000007E-2</v>
      </c>
      <c r="D31" s="2"/>
    </row>
    <row r="32" spans="1:4" x14ac:dyDescent="0.3">
      <c r="A32" s="2"/>
      <c r="B32" s="2" t="s">
        <v>41</v>
      </c>
      <c r="C32" s="4">
        <v>0.08</v>
      </c>
      <c r="D32" s="2"/>
    </row>
    <row r="33" spans="1:11" x14ac:dyDescent="0.3">
      <c r="A33" s="2"/>
      <c r="B33" s="2" t="s">
        <v>42</v>
      </c>
      <c r="C33" s="4">
        <v>5.0000000000000001E-3</v>
      </c>
      <c r="D33" s="2" t="s">
        <v>43</v>
      </c>
    </row>
    <row r="34" spans="1:11" x14ac:dyDescent="0.3">
      <c r="A34" s="2"/>
      <c r="B34" s="2" t="s">
        <v>44</v>
      </c>
      <c r="C34" s="6">
        <v>2.402365788988679E-2</v>
      </c>
      <c r="D34" s="2" t="s">
        <v>43</v>
      </c>
    </row>
    <row r="37" spans="1:11" ht="15" thickBot="1" x14ac:dyDescent="0.35">
      <c r="A37" s="7" t="s">
        <v>45</v>
      </c>
      <c r="G37" s="8"/>
      <c r="H37" s="8"/>
    </row>
    <row r="38" spans="1:11" x14ac:dyDescent="0.3">
      <c r="A38" s="7"/>
      <c r="C38" s="9"/>
      <c r="D38" s="10"/>
      <c r="E38" s="11" t="s">
        <v>46</v>
      </c>
      <c r="F38" s="10"/>
      <c r="G38" s="10"/>
      <c r="H38" s="12" t="s">
        <v>47</v>
      </c>
      <c r="I38" s="13"/>
      <c r="J38" s="14"/>
    </row>
    <row r="39" spans="1:11" ht="15" thickBot="1" x14ac:dyDescent="0.35">
      <c r="C39" s="15"/>
      <c r="D39" s="16"/>
      <c r="E39" s="17" t="s">
        <v>48</v>
      </c>
      <c r="F39" s="18" t="s">
        <v>49</v>
      </c>
      <c r="G39" s="19" t="s">
        <v>50</v>
      </c>
      <c r="H39" s="17" t="s">
        <v>51</v>
      </c>
      <c r="I39" s="18" t="s">
        <v>52</v>
      </c>
      <c r="J39" s="20" t="s">
        <v>53</v>
      </c>
    </row>
    <row r="40" spans="1:11" x14ac:dyDescent="0.3">
      <c r="C40" s="21">
        <v>1.1000000000000001</v>
      </c>
      <c r="D40" s="22" t="s">
        <v>54</v>
      </c>
      <c r="E40" s="23">
        <v>374883985.84679574</v>
      </c>
      <c r="F40" s="23">
        <v>1804327.5362981877</v>
      </c>
      <c r="G40" s="23">
        <v>3748.8398584679571</v>
      </c>
      <c r="H40" s="23">
        <v>53.627632430151849</v>
      </c>
      <c r="I40" s="23">
        <v>0.59469001078129791</v>
      </c>
      <c r="J40" s="23">
        <v>0.47295389683785172</v>
      </c>
    </row>
    <row r="41" spans="1:11" x14ac:dyDescent="0.3">
      <c r="C41" s="25" t="s">
        <v>55</v>
      </c>
      <c r="D41" s="16" t="s">
        <v>56</v>
      </c>
      <c r="E41" s="26">
        <v>82719950.548824221</v>
      </c>
      <c r="F41" s="26">
        <v>398133.52986879437</v>
      </c>
      <c r="G41" s="26">
        <v>827.19950548824227</v>
      </c>
      <c r="H41" s="26">
        <v>11.833194455218955</v>
      </c>
      <c r="I41" s="27">
        <v>0.13122120480177663</v>
      </c>
      <c r="J41" s="27">
        <v>0.10435954704741414</v>
      </c>
    </row>
    <row r="42" spans="1:11" x14ac:dyDescent="0.3">
      <c r="C42" s="25" t="s">
        <v>57</v>
      </c>
      <c r="D42" s="16" t="s">
        <v>58</v>
      </c>
      <c r="E42" s="26">
        <v>251676361.71529406</v>
      </c>
      <c r="F42" s="26">
        <v>1211325.654928958</v>
      </c>
      <c r="G42" s="26">
        <v>2516.7636171529407</v>
      </c>
      <c r="H42" s="26">
        <v>36.002624617156862</v>
      </c>
      <c r="I42" s="27">
        <v>0.39924196261355277</v>
      </c>
      <c r="J42" s="27">
        <v>0.31751507268668905</v>
      </c>
      <c r="K42" s="8"/>
    </row>
    <row r="43" spans="1:11" x14ac:dyDescent="0.3">
      <c r="C43" s="25" t="s">
        <v>59</v>
      </c>
      <c r="D43" s="16" t="s">
        <v>60</v>
      </c>
      <c r="E43" s="26">
        <v>40487673.582677409</v>
      </c>
      <c r="F43" s="26">
        <v>194868.35150043518</v>
      </c>
      <c r="G43" s="26">
        <v>404.87673582677411</v>
      </c>
      <c r="H43" s="26">
        <v>5.7918133577760358</v>
      </c>
      <c r="I43" s="27">
        <v>6.4226843365968497E-2</v>
      </c>
      <c r="J43" s="27">
        <v>5.1079277103748551E-2</v>
      </c>
    </row>
    <row r="44" spans="1:11" x14ac:dyDescent="0.3">
      <c r="C44" s="21">
        <v>1.2</v>
      </c>
      <c r="D44" s="22" t="s">
        <v>61</v>
      </c>
      <c r="E44" s="23">
        <v>117311164.81175858</v>
      </c>
      <c r="F44" s="23">
        <v>564622.05102453614</v>
      </c>
      <c r="G44" s="23">
        <v>1173.1116481175857</v>
      </c>
      <c r="H44" s="23">
        <v>29.508909399362338</v>
      </c>
      <c r="I44" s="24">
        <v>0.18609431317554806</v>
      </c>
      <c r="J44" s="24">
        <v>0.26024556855164549</v>
      </c>
    </row>
    <row r="45" spans="1:11" x14ac:dyDescent="0.3">
      <c r="C45" s="25" t="s">
        <v>62</v>
      </c>
      <c r="D45" s="16" t="s">
        <v>63</v>
      </c>
      <c r="E45" s="26">
        <v>9460650.4156864844</v>
      </c>
      <c r="F45" s="26">
        <v>45534.385838743408</v>
      </c>
      <c r="G45" s="26">
        <v>94.606504156864844</v>
      </c>
      <c r="H45" s="26">
        <v>1.3533581113009678</v>
      </c>
      <c r="I45" s="27">
        <v>1.500772108201478E-2</v>
      </c>
      <c r="J45" s="27">
        <v>1.1935563133251963E-2</v>
      </c>
    </row>
    <row r="46" spans="1:11" x14ac:dyDescent="0.3">
      <c r="C46" s="25" t="s">
        <v>64</v>
      </c>
      <c r="D46" s="16" t="s">
        <v>65</v>
      </c>
      <c r="E46" s="26">
        <v>9650885.3070304748</v>
      </c>
      <c r="F46" s="26">
        <v>46449.991908288699</v>
      </c>
      <c r="G46" s="26">
        <v>96.508853070304767</v>
      </c>
      <c r="H46" s="26">
        <v>1.3805714551981239</v>
      </c>
      <c r="I46" s="27">
        <v>1.5309496548173452E-2</v>
      </c>
      <c r="J46" s="27">
        <v>1.2175563604257504E-2</v>
      </c>
    </row>
    <row r="47" spans="1:11" x14ac:dyDescent="0.3">
      <c r="C47" s="25" t="s">
        <v>66</v>
      </c>
      <c r="D47" s="16" t="s">
        <v>67</v>
      </c>
      <c r="E47" s="26">
        <v>9228751</v>
      </c>
      <c r="F47" s="26">
        <v>44418.247200733997</v>
      </c>
      <c r="G47" s="26">
        <v>92.287510000000012</v>
      </c>
      <c r="H47" s="26">
        <v>1.3201846040434877</v>
      </c>
      <c r="I47" s="27">
        <v>1.463985189789036E-2</v>
      </c>
      <c r="J47" s="27">
        <v>1.1642998669406966E-2</v>
      </c>
    </row>
    <row r="48" spans="1:11" x14ac:dyDescent="0.3">
      <c r="C48" s="25" t="s">
        <v>68</v>
      </c>
      <c r="D48" s="16" t="s">
        <v>69</v>
      </c>
      <c r="E48" s="26">
        <v>88970878.08904162</v>
      </c>
      <c r="F48" s="26">
        <v>428219.42607677006</v>
      </c>
      <c r="G48" s="26">
        <v>889.70878089041605</v>
      </c>
      <c r="H48" s="26">
        <v>12.727397614409881</v>
      </c>
      <c r="I48" s="27">
        <v>0.14113724364746946</v>
      </c>
      <c r="J48" s="27">
        <v>0.11224572157236452</v>
      </c>
    </row>
    <row r="49" spans="1:10" x14ac:dyDescent="0.3">
      <c r="C49" s="28" t="s">
        <v>70</v>
      </c>
      <c r="D49" s="29" t="s">
        <v>71</v>
      </c>
      <c r="E49" s="26">
        <v>73855538.234334603</v>
      </c>
      <c r="F49" s="26">
        <v>355468.8553668785</v>
      </c>
      <c r="G49" s="26">
        <v>738.55538234334597</v>
      </c>
      <c r="H49" s="26">
        <v>10.565128964939424</v>
      </c>
      <c r="I49" s="27">
        <v>0.11715931458001599</v>
      </c>
      <c r="J49" s="27">
        <v>9.3176198316618664E-2</v>
      </c>
    </row>
    <row r="50" spans="1:10" x14ac:dyDescent="0.3">
      <c r="C50" s="28" t="s">
        <v>72</v>
      </c>
      <c r="D50" s="29" t="s">
        <v>73</v>
      </c>
      <c r="E50" s="26">
        <v>15115339.854707012</v>
      </c>
      <c r="F50" s="26">
        <v>72750.570709891588</v>
      </c>
      <c r="G50" s="26">
        <v>151.15339854707011</v>
      </c>
      <c r="H50" s="26">
        <v>2.1622686494704566</v>
      </c>
      <c r="I50" s="27">
        <v>2.3977929067453465E-2</v>
      </c>
      <c r="J50" s="27">
        <v>1.9069523255745853E-2</v>
      </c>
    </row>
    <row r="51" spans="1:10" x14ac:dyDescent="0.3">
      <c r="C51" s="21">
        <v>1.3</v>
      </c>
      <c r="D51" s="22" t="s">
        <v>74</v>
      </c>
      <c r="E51" s="23">
        <v>49219515.065855429</v>
      </c>
      <c r="F51" s="23">
        <v>236894.95873227244</v>
      </c>
      <c r="G51" s="23">
        <v>492.19515065855433</v>
      </c>
      <c r="H51" s="23">
        <v>7.0409144215104327</v>
      </c>
      <c r="I51" s="24">
        <v>7.8078432395684599E-2</v>
      </c>
      <c r="J51" s="24">
        <v>6.2095374381713274E-2</v>
      </c>
    </row>
    <row r="52" spans="1:10" x14ac:dyDescent="0.3">
      <c r="C52" s="25" t="s">
        <v>75</v>
      </c>
      <c r="D52" s="16" t="s">
        <v>76</v>
      </c>
      <c r="E52" s="26">
        <v>9843903.0131710861</v>
      </c>
      <c r="F52" s="26">
        <v>47378.991746454485</v>
      </c>
      <c r="G52" s="26">
        <v>98.439030131710865</v>
      </c>
      <c r="H52" s="26">
        <v>1.4081828843020865</v>
      </c>
      <c r="I52" s="30">
        <v>1.5615686479136921E-2</v>
      </c>
      <c r="J52" s="30">
        <v>1.2419074876342655E-2</v>
      </c>
    </row>
    <row r="53" spans="1:10" ht="15" thickBot="1" x14ac:dyDescent="0.35">
      <c r="C53" s="31" t="s">
        <v>77</v>
      </c>
      <c r="D53" s="19" t="s">
        <v>78</v>
      </c>
      <c r="E53" s="26">
        <v>39375612.052684344</v>
      </c>
      <c r="F53" s="26">
        <v>189515.96698581794</v>
      </c>
      <c r="G53" s="26">
        <v>393.75612052684346</v>
      </c>
      <c r="H53" s="26">
        <v>5.632731537208346</v>
      </c>
      <c r="I53" s="30">
        <v>6.2462745916547685E-2</v>
      </c>
      <c r="J53" s="30">
        <v>4.9676299505370621E-2</v>
      </c>
    </row>
    <row r="54" spans="1:10" x14ac:dyDescent="0.3">
      <c r="J54" s="32"/>
    </row>
    <row r="55" spans="1:10" x14ac:dyDescent="0.3">
      <c r="C55" s="33" t="s">
        <v>79</v>
      </c>
      <c r="D55" s="34"/>
      <c r="E55" s="35">
        <v>796916223.69106531</v>
      </c>
      <c r="F55" s="35">
        <v>3835580.981888575</v>
      </c>
      <c r="G55" s="35">
        <v>5414.1466572440977</v>
      </c>
      <c r="H55" s="35">
        <v>90.177456251024623</v>
      </c>
      <c r="I55" s="36">
        <v>0.85886275635253051</v>
      </c>
      <c r="J55" s="36">
        <v>0.79529483977121052</v>
      </c>
    </row>
    <row r="56" spans="1:10" x14ac:dyDescent="0.3">
      <c r="F56" s="8"/>
      <c r="G56" s="8"/>
      <c r="H56" s="8"/>
      <c r="J56" s="37"/>
    </row>
    <row r="57" spans="1:10" ht="15" thickBot="1" x14ac:dyDescent="0.35">
      <c r="A57" s="7" t="s">
        <v>80</v>
      </c>
      <c r="J57" s="37"/>
    </row>
    <row r="58" spans="1:10" x14ac:dyDescent="0.3">
      <c r="C58" s="9"/>
      <c r="D58" s="10"/>
      <c r="E58" s="11" t="s">
        <v>46</v>
      </c>
      <c r="F58" s="38"/>
      <c r="G58" s="38"/>
      <c r="H58" s="39" t="s">
        <v>47</v>
      </c>
      <c r="I58" s="40"/>
      <c r="J58" s="41"/>
    </row>
    <row r="59" spans="1:10" ht="15" thickBot="1" x14ac:dyDescent="0.35">
      <c r="C59" s="15"/>
      <c r="D59" s="16"/>
      <c r="E59" s="17" t="s">
        <v>48</v>
      </c>
      <c r="F59" s="18" t="s">
        <v>49</v>
      </c>
      <c r="G59" s="19" t="s">
        <v>50</v>
      </c>
      <c r="H59" s="17" t="s">
        <v>51</v>
      </c>
      <c r="I59" s="18" t="s">
        <v>52</v>
      </c>
      <c r="J59" s="42" t="s">
        <v>53</v>
      </c>
    </row>
    <row r="60" spans="1:10" x14ac:dyDescent="0.3">
      <c r="C60" s="43">
        <v>2.1</v>
      </c>
      <c r="D60" s="22" t="s">
        <v>81</v>
      </c>
      <c r="E60" s="23">
        <v>6571869.0031154528</v>
      </c>
      <c r="F60" s="23">
        <v>31630.596811120318</v>
      </c>
      <c r="G60" s="23">
        <v>52.943612132821755</v>
      </c>
      <c r="H60" s="23">
        <v>13.430203498522703</v>
      </c>
      <c r="I60" s="24">
        <v>0.57860740422368606</v>
      </c>
      <c r="J60" s="24">
        <v>0.11844392139117367</v>
      </c>
    </row>
    <row r="61" spans="1:10" x14ac:dyDescent="0.3">
      <c r="C61" s="44" t="s">
        <v>82</v>
      </c>
      <c r="D61" s="16" t="s">
        <v>83</v>
      </c>
      <c r="E61" s="26">
        <v>2587287.8846601262</v>
      </c>
      <c r="F61" s="26">
        <v>12452.691901677446</v>
      </c>
      <c r="G61" s="26">
        <v>25.872878846601264</v>
      </c>
      <c r="H61" s="26">
        <v>5.2873547515593096</v>
      </c>
      <c r="I61" s="27">
        <v>0.22779272170715972</v>
      </c>
      <c r="J61" s="27">
        <v>4.6630345596016198E-2</v>
      </c>
    </row>
    <row r="62" spans="1:10" x14ac:dyDescent="0.3">
      <c r="C62" s="44" t="s">
        <v>84</v>
      </c>
      <c r="D62" s="16" t="s">
        <v>85</v>
      </c>
      <c r="E62" s="26">
        <v>3984581.1184553267</v>
      </c>
      <c r="F62" s="26">
        <v>19177.904909442874</v>
      </c>
      <c r="G62" s="26">
        <v>27.070733286220488</v>
      </c>
      <c r="H62" s="26">
        <v>8.1428487469633932</v>
      </c>
      <c r="I62" s="27">
        <v>0.35081468251652637</v>
      </c>
      <c r="J62" s="27">
        <v>7.1813575795157472E-2</v>
      </c>
    </row>
    <row r="63" spans="1:10" ht="15" thickBot="1" x14ac:dyDescent="0.35">
      <c r="C63" s="45">
        <v>2.2000000000000002</v>
      </c>
      <c r="D63" s="46" t="s">
        <v>86</v>
      </c>
      <c r="E63" s="23">
        <v>4786210.681213662</v>
      </c>
      <c r="F63" s="23">
        <v>23036.171329461795</v>
      </c>
      <c r="G63" s="23">
        <v>47.862106812136616</v>
      </c>
      <c r="H63" s="23">
        <v>9.7810506273070938</v>
      </c>
      <c r="I63" s="24">
        <v>0.42139259577631388</v>
      </c>
      <c r="J63" s="24">
        <v>8.6261238837615883E-2</v>
      </c>
    </row>
    <row r="65" spans="1:12" x14ac:dyDescent="0.3">
      <c r="C65" s="33" t="s">
        <v>87</v>
      </c>
      <c r="D65" s="47"/>
      <c r="E65" s="35">
        <v>11358079.684329115</v>
      </c>
      <c r="F65" s="35">
        <v>54666.768140582113</v>
      </c>
      <c r="G65" s="35">
        <v>100.80571894495837</v>
      </c>
      <c r="H65" s="35">
        <v>23.211254125829797</v>
      </c>
      <c r="I65" s="48">
        <v>1</v>
      </c>
      <c r="J65" s="48">
        <v>0.20470516022878954</v>
      </c>
    </row>
    <row r="67" spans="1:12" x14ac:dyDescent="0.3">
      <c r="C67" s="34" t="s">
        <v>51</v>
      </c>
      <c r="D67" s="34"/>
      <c r="E67" s="34"/>
      <c r="F67" s="34"/>
      <c r="G67" s="34"/>
      <c r="H67" s="35">
        <v>113.38871037685442</v>
      </c>
      <c r="I67" s="34"/>
      <c r="J67" s="34"/>
      <c r="K67" s="7"/>
      <c r="L67" s="7"/>
    </row>
    <row r="69" spans="1:12" x14ac:dyDescent="0.3">
      <c r="C69" s="34" t="s">
        <v>88</v>
      </c>
      <c r="D69" s="34"/>
      <c r="E69" s="35">
        <v>506729830.9466548</v>
      </c>
      <c r="F69" s="35">
        <v>2438905.4266362432</v>
      </c>
      <c r="G69" s="35">
        <v>5054.5232315682133</v>
      </c>
      <c r="H69" s="35">
        <v>89.157575190872194</v>
      </c>
      <c r="I69" s="36">
        <v>1.5621350360498387</v>
      </c>
      <c r="J69" s="36">
        <v>0.78630028416895692</v>
      </c>
    </row>
    <row r="71" spans="1:12" x14ac:dyDescent="0.3">
      <c r="A71" s="7" t="s">
        <v>89</v>
      </c>
    </row>
    <row r="72" spans="1:12" x14ac:dyDescent="0.3">
      <c r="D72" s="1" t="s">
        <v>90</v>
      </c>
      <c r="E72" s="49" t="s">
        <v>91</v>
      </c>
      <c r="F72" s="49" t="s">
        <v>92</v>
      </c>
      <c r="G72" s="2"/>
      <c r="I72" s="1" t="s">
        <v>45</v>
      </c>
      <c r="J72" s="49" t="s">
        <v>91</v>
      </c>
      <c r="K72" s="50"/>
    </row>
    <row r="73" spans="1:12" x14ac:dyDescent="0.3">
      <c r="D73" s="2" t="s">
        <v>56</v>
      </c>
      <c r="E73" s="51">
        <v>0.11755454136729448</v>
      </c>
      <c r="F73" s="52">
        <v>11.833194455218955</v>
      </c>
      <c r="G73" s="2"/>
      <c r="I73" s="2" t="s">
        <v>56</v>
      </c>
      <c r="J73" s="51">
        <v>0.15278483533161297</v>
      </c>
      <c r="K73" s="53"/>
    </row>
    <row r="74" spans="1:12" x14ac:dyDescent="0.3">
      <c r="D74" s="2" t="s">
        <v>58</v>
      </c>
      <c r="E74" s="51">
        <v>0.35766098840893507</v>
      </c>
      <c r="F74" s="52">
        <v>36.002624617156862</v>
      </c>
      <c r="G74" s="2"/>
      <c r="I74" s="2" t="s">
        <v>58</v>
      </c>
      <c r="J74" s="51">
        <v>0.46484954628732211</v>
      </c>
      <c r="K74" s="53"/>
    </row>
    <row r="75" spans="1:12" x14ac:dyDescent="0.3">
      <c r="D75" s="2" t="s">
        <v>60</v>
      </c>
      <c r="E75" s="51">
        <v>5.7537629888102237E-2</v>
      </c>
      <c r="F75" s="52">
        <v>5.7918133577760358</v>
      </c>
      <c r="G75" s="2"/>
      <c r="I75" s="2" t="s">
        <v>60</v>
      </c>
      <c r="J75" s="51">
        <v>7.4781264981998843E-2</v>
      </c>
      <c r="K75" s="53"/>
    </row>
    <row r="76" spans="1:12" x14ac:dyDescent="0.3">
      <c r="D76" s="2" t="s">
        <v>93</v>
      </c>
      <c r="E76" s="51">
        <v>0.1264378266598398</v>
      </c>
      <c r="F76" s="52">
        <v>12.727397614409881</v>
      </c>
      <c r="G76" s="2"/>
      <c r="I76" s="2" t="s">
        <v>93</v>
      </c>
      <c r="J76" s="51">
        <v>0.16433038061501176</v>
      </c>
      <c r="K76" s="53"/>
    </row>
    <row r="77" spans="1:12" x14ac:dyDescent="0.3">
      <c r="D77" s="2" t="s">
        <v>63</v>
      </c>
      <c r="E77" s="51">
        <v>1.3444669795781648E-2</v>
      </c>
      <c r="F77" s="52">
        <v>1.3533581113009678</v>
      </c>
      <c r="G77" s="4"/>
      <c r="I77" s="2" t="s">
        <v>63</v>
      </c>
      <c r="J77" s="51">
        <v>1.7473945599586205E-2</v>
      </c>
      <c r="K77" s="53"/>
      <c r="L77" s="54"/>
    </row>
    <row r="78" spans="1:12" x14ac:dyDescent="0.3">
      <c r="D78" s="2" t="s">
        <v>65</v>
      </c>
      <c r="E78" s="51">
        <v>1.3715015404738469E-2</v>
      </c>
      <c r="F78" s="52">
        <v>1.3805714551981239</v>
      </c>
      <c r="G78" s="2"/>
      <c r="I78" s="2" t="s">
        <v>65</v>
      </c>
      <c r="J78" s="51">
        <v>1.7825311942959002E-2</v>
      </c>
      <c r="K78" s="53"/>
    </row>
    <row r="79" spans="1:12" x14ac:dyDescent="0.3">
      <c r="D79" s="2" t="s">
        <v>73</v>
      </c>
      <c r="E79" s="51">
        <v>1.3115114116970188E-2</v>
      </c>
      <c r="F79" s="52">
        <v>1.3201846040434877</v>
      </c>
      <c r="G79" s="2"/>
      <c r="I79" s="2" t="s">
        <v>73</v>
      </c>
      <c r="J79" s="51">
        <v>1.7045624332418081E-2</v>
      </c>
      <c r="K79" s="53"/>
    </row>
    <row r="80" spans="1:12" x14ac:dyDescent="0.3">
      <c r="D80" s="2" t="s">
        <v>94</v>
      </c>
      <c r="E80" s="51">
        <v>6.9946578564166195E-2</v>
      </c>
      <c r="F80" s="52">
        <v>7.0409144215104327</v>
      </c>
      <c r="G80" s="2"/>
      <c r="I80" s="2" t="s">
        <v>94</v>
      </c>
      <c r="J80" s="51">
        <v>9.0909090909090912E-2</v>
      </c>
      <c r="K80" s="53"/>
    </row>
    <row r="81" spans="1:13" x14ac:dyDescent="0.3">
      <c r="D81" s="2" t="s">
        <v>81</v>
      </c>
      <c r="E81" s="51">
        <v>0.13341971339294256</v>
      </c>
      <c r="F81" s="52">
        <v>13.430203498522703</v>
      </c>
      <c r="G81" s="2"/>
      <c r="I81" s="2"/>
      <c r="J81" s="51"/>
      <c r="K81" s="53"/>
    </row>
    <row r="82" spans="1:13" x14ac:dyDescent="0.3">
      <c r="D82" s="2" t="s">
        <v>95</v>
      </c>
      <c r="E82" s="51">
        <v>9.7167922401229401E-2</v>
      </c>
      <c r="F82" s="52">
        <v>9.7810506273070938</v>
      </c>
      <c r="G82" s="2"/>
      <c r="I82" s="2"/>
      <c r="J82" s="51"/>
      <c r="K82" s="53"/>
    </row>
    <row r="83" spans="1:13" x14ac:dyDescent="0.3">
      <c r="D83" s="2"/>
      <c r="E83" s="2"/>
      <c r="F83" s="2"/>
      <c r="G83" s="2"/>
      <c r="I83" s="2"/>
      <c r="J83" s="2"/>
    </row>
    <row r="84" spans="1:13" x14ac:dyDescent="0.3">
      <c r="D84" s="2"/>
      <c r="E84" s="4">
        <v>1</v>
      </c>
      <c r="F84" s="52">
        <v>100.66131276244454</v>
      </c>
      <c r="G84" s="2" t="s">
        <v>96</v>
      </c>
      <c r="I84" s="2"/>
      <c r="J84" s="4">
        <v>1</v>
      </c>
      <c r="K84" s="53"/>
    </row>
    <row r="88" spans="1:13" x14ac:dyDescent="0.3">
      <c r="A88" s="7" t="s">
        <v>97</v>
      </c>
      <c r="B88" s="7"/>
      <c r="C88" s="7"/>
      <c r="D88" s="7"/>
      <c r="E88" s="7"/>
    </row>
    <row r="89" spans="1:13" x14ac:dyDescent="0.3">
      <c r="E89" s="2"/>
      <c r="F89" s="2"/>
      <c r="G89" s="2"/>
      <c r="H89" s="2"/>
      <c r="I89" s="2"/>
      <c r="J89" s="2"/>
      <c r="K89" s="2"/>
      <c r="L89" s="2"/>
      <c r="M89" s="2"/>
    </row>
    <row r="90" spans="1:13" x14ac:dyDescent="0.3">
      <c r="E90" s="2" t="s">
        <v>98</v>
      </c>
      <c r="F90" s="2" t="s">
        <v>99</v>
      </c>
      <c r="G90" s="2" t="s">
        <v>100</v>
      </c>
      <c r="H90" s="2" t="s">
        <v>101</v>
      </c>
      <c r="I90" s="2" t="s">
        <v>102</v>
      </c>
      <c r="J90" s="2" t="s">
        <v>103</v>
      </c>
      <c r="K90" s="2" t="s">
        <v>104</v>
      </c>
      <c r="L90" s="2" t="s">
        <v>105</v>
      </c>
      <c r="M90" s="2" t="s">
        <v>106</v>
      </c>
    </row>
    <row r="91" spans="1:13" x14ac:dyDescent="0.3">
      <c r="E91" s="55">
        <v>5</v>
      </c>
      <c r="F91" s="55">
        <v>5</v>
      </c>
      <c r="G91" s="55">
        <v>0</v>
      </c>
      <c r="H91" s="55">
        <v>98.174770424681043</v>
      </c>
      <c r="I91" s="55">
        <v>70.358505595440533</v>
      </c>
      <c r="J91" s="56">
        <v>0.71666585306068076</v>
      </c>
      <c r="K91" s="56">
        <v>1.102562850862586</v>
      </c>
      <c r="L91" s="55">
        <v>451.59899999999999</v>
      </c>
      <c r="M91" s="55">
        <v>93.182558483149947</v>
      </c>
    </row>
    <row r="92" spans="1:13" x14ac:dyDescent="0.3">
      <c r="E92" s="55">
        <v>5</v>
      </c>
      <c r="F92" s="55">
        <v>6</v>
      </c>
      <c r="G92" s="55">
        <v>0</v>
      </c>
      <c r="H92" s="55">
        <v>141.37166941154069</v>
      </c>
      <c r="I92" s="55">
        <v>99.276722786170993</v>
      </c>
      <c r="J92" s="56">
        <v>0.70223916290590727</v>
      </c>
      <c r="K92" s="56">
        <v>1.0803679429321644</v>
      </c>
      <c r="L92" s="55">
        <v>371.60149999999999</v>
      </c>
      <c r="M92" s="55">
        <v>131.23579100573849</v>
      </c>
    </row>
    <row r="93" spans="1:13" x14ac:dyDescent="0.3">
      <c r="E93" s="55">
        <v>5</v>
      </c>
      <c r="F93" s="55">
        <v>7</v>
      </c>
      <c r="G93" s="55">
        <v>0</v>
      </c>
      <c r="H93" s="55">
        <v>192.42255003237483</v>
      </c>
      <c r="I93" s="55">
        <v>130.05917742855638</v>
      </c>
      <c r="J93" s="56">
        <v>0.67590403207250971</v>
      </c>
      <c r="K93" s="56">
        <v>1.0398523570346296</v>
      </c>
      <c r="L93" s="55">
        <v>348.02940000000001</v>
      </c>
      <c r="M93" s="55">
        <v>171.49693666916963</v>
      </c>
    </row>
    <row r="94" spans="1:13" x14ac:dyDescent="0.3">
      <c r="E94" s="55">
        <v>5</v>
      </c>
      <c r="F94" s="55">
        <v>8</v>
      </c>
      <c r="G94" s="55">
        <v>0</v>
      </c>
      <c r="H94" s="55">
        <v>251.32741228718345</v>
      </c>
      <c r="I94" s="55">
        <v>162.82576801489981</v>
      </c>
      <c r="J94" s="56">
        <v>0.64786314605763828</v>
      </c>
      <c r="K94" s="56">
        <v>0.99671253239636604</v>
      </c>
      <c r="L94" s="55">
        <v>317.95339999999999</v>
      </c>
      <c r="M94" s="55">
        <v>213.55563794370377</v>
      </c>
    </row>
    <row r="95" spans="1:13" x14ac:dyDescent="0.3">
      <c r="E95" s="55">
        <v>5</v>
      </c>
      <c r="F95" s="55">
        <v>9</v>
      </c>
      <c r="G95" s="55">
        <v>0</v>
      </c>
      <c r="H95" s="55">
        <v>318.08625617596653</v>
      </c>
      <c r="I95" s="55">
        <v>196.52249125508965</v>
      </c>
      <c r="J95" s="56">
        <v>0.61782767233543301</v>
      </c>
      <c r="K95" s="56">
        <v>0.95050411128528112</v>
      </c>
      <c r="L95" s="55">
        <v>300.39620000000002</v>
      </c>
      <c r="M95" s="55">
        <v>255.31089635440284</v>
      </c>
    </row>
    <row r="96" spans="1:13" x14ac:dyDescent="0.3">
      <c r="E96" s="55">
        <v>5</v>
      </c>
      <c r="F96" s="55">
        <v>10</v>
      </c>
      <c r="G96" s="55">
        <v>0</v>
      </c>
      <c r="H96" s="55">
        <v>392.69908169872417</v>
      </c>
      <c r="I96" s="55">
        <v>230.09623535492358</v>
      </c>
      <c r="J96" s="56">
        <v>0.58593525189715545</v>
      </c>
      <c r="K96" s="56">
        <v>0.90143884907254668</v>
      </c>
      <c r="L96" s="55">
        <v>302.78719999999998</v>
      </c>
      <c r="M96" s="55">
        <v>294.93128027451081</v>
      </c>
    </row>
    <row r="97" spans="5:13" x14ac:dyDescent="0.3">
      <c r="E97" s="55">
        <v>5</v>
      </c>
      <c r="F97" s="55">
        <v>11</v>
      </c>
      <c r="G97" s="55">
        <v>0</v>
      </c>
      <c r="H97" s="55">
        <v>475.16588885545622</v>
      </c>
      <c r="I97" s="55">
        <v>264.19667373316253</v>
      </c>
      <c r="J97" s="56">
        <v>0.55600934311496886</v>
      </c>
      <c r="K97" s="56">
        <v>0.85539898940764469</v>
      </c>
      <c r="L97" s="55">
        <v>297.33960000000002</v>
      </c>
      <c r="M97" s="55">
        <v>333.72643643386959</v>
      </c>
    </row>
    <row r="98" spans="5:13" x14ac:dyDescent="0.3">
      <c r="E98" s="55">
        <v>5</v>
      </c>
      <c r="F98" s="55">
        <v>12</v>
      </c>
      <c r="G98" s="55">
        <v>0</v>
      </c>
      <c r="H98" s="55">
        <v>565.48667764616278</v>
      </c>
      <c r="I98" s="55">
        <v>298.73025047219471</v>
      </c>
      <c r="J98" s="56">
        <v>0.52827106681921987</v>
      </c>
      <c r="K98" s="56">
        <v>0.81272471818341419</v>
      </c>
      <c r="L98" s="55">
        <v>305.59679999999997</v>
      </c>
      <c r="M98" s="55">
        <v>367.78950307347623</v>
      </c>
    </row>
    <row r="99" spans="5:13" x14ac:dyDescent="0.3">
      <c r="E99" s="55">
        <v>5</v>
      </c>
      <c r="F99" s="55">
        <v>13</v>
      </c>
      <c r="G99" s="55">
        <v>0</v>
      </c>
      <c r="H99" s="55">
        <v>663.66144807084379</v>
      </c>
      <c r="I99" s="55">
        <v>333.72100904714716</v>
      </c>
      <c r="J99" s="56">
        <v>0.50284826701508734</v>
      </c>
      <c r="K99" s="56">
        <v>0.77361271848474999</v>
      </c>
      <c r="L99" s="55">
        <v>308.0496</v>
      </c>
      <c r="M99" s="55">
        <v>398.41926626914437</v>
      </c>
    </row>
    <row r="100" spans="5:13" x14ac:dyDescent="0.3">
      <c r="E100" s="55">
        <v>5</v>
      </c>
      <c r="F100" s="55">
        <v>14</v>
      </c>
      <c r="G100" s="55">
        <v>0</v>
      </c>
      <c r="H100" s="55">
        <v>769.69020012949932</v>
      </c>
      <c r="I100" s="55">
        <v>367.97162680111643</v>
      </c>
      <c r="J100" s="56">
        <v>0.47807757814664353</v>
      </c>
      <c r="K100" s="56">
        <v>0.73550396637945137</v>
      </c>
      <c r="L100" s="55">
        <v>324.64100000000002</v>
      </c>
      <c r="M100" s="55">
        <v>419.39521592669888</v>
      </c>
    </row>
    <row r="101" spans="5:13" x14ac:dyDescent="0.3">
      <c r="E101" s="55">
        <v>5</v>
      </c>
      <c r="F101" s="55">
        <v>15</v>
      </c>
      <c r="G101" s="55">
        <v>0</v>
      </c>
      <c r="H101" s="55">
        <v>883.57293382212924</v>
      </c>
      <c r="I101" s="55">
        <v>401.40590601570676</v>
      </c>
      <c r="J101" s="56">
        <v>0.45429855380395023</v>
      </c>
      <c r="K101" s="56">
        <v>0.69892085200607734</v>
      </c>
      <c r="L101" s="55">
        <v>344.02629999999999</v>
      </c>
      <c r="M101" s="55">
        <v>435.60086164599988</v>
      </c>
    </row>
    <row r="102" spans="5:13" x14ac:dyDescent="0.3">
      <c r="E102" s="55">
        <v>5</v>
      </c>
      <c r="F102" s="55">
        <v>16</v>
      </c>
      <c r="G102" s="55">
        <v>0</v>
      </c>
      <c r="H102" s="55">
        <v>1005.3096491487338</v>
      </c>
      <c r="I102" s="55">
        <v>434.68976013984718</v>
      </c>
      <c r="J102" s="56">
        <v>0.43239390023554386</v>
      </c>
      <c r="K102" s="56">
        <v>0.66522138497775973</v>
      </c>
      <c r="L102" s="55">
        <v>359.29320000000001</v>
      </c>
      <c r="M102" s="55">
        <v>445.455014644117</v>
      </c>
    </row>
    <row r="103" spans="5:13" x14ac:dyDescent="0.3">
      <c r="E103" s="55">
        <v>5</v>
      </c>
      <c r="F103" s="55">
        <v>17</v>
      </c>
      <c r="G103" s="55">
        <v>0</v>
      </c>
      <c r="H103" s="55">
        <v>1134.9003461093127</v>
      </c>
      <c r="I103" s="55">
        <v>466.03302589816246</v>
      </c>
      <c r="J103" s="56">
        <v>0.41063783925683506</v>
      </c>
      <c r="K103" s="56">
        <v>0.63175052193359238</v>
      </c>
      <c r="L103" s="55">
        <v>385.8039</v>
      </c>
      <c r="M103" s="55">
        <v>450.91959819092028</v>
      </c>
    </row>
    <row r="104" spans="5:13" x14ac:dyDescent="0.3">
      <c r="E104" s="55">
        <v>5</v>
      </c>
      <c r="F104" s="55">
        <v>18</v>
      </c>
      <c r="G104" s="55">
        <v>0</v>
      </c>
      <c r="H104" s="55">
        <v>1272.3450247038661</v>
      </c>
      <c r="I104" s="55">
        <v>495.93070363261756</v>
      </c>
      <c r="J104" s="56">
        <v>0.38977690327986603</v>
      </c>
      <c r="K104" s="56">
        <v>0.59965677427671649</v>
      </c>
      <c r="L104" s="55">
        <v>415.85270000000003</v>
      </c>
      <c r="M104" s="55">
        <v>452.60000152907492</v>
      </c>
    </row>
    <row r="105" spans="5:13" x14ac:dyDescent="0.3">
      <c r="E105" s="55">
        <v>5</v>
      </c>
      <c r="F105" s="55">
        <v>19</v>
      </c>
      <c r="G105" s="55">
        <v>0</v>
      </c>
      <c r="H105" s="55">
        <v>1417.6436849323941</v>
      </c>
      <c r="I105" s="55">
        <v>525.34364594446117</v>
      </c>
      <c r="J105" s="56">
        <v>0.37057523800101733</v>
      </c>
      <c r="K105" s="56">
        <v>0.5701157507707959</v>
      </c>
      <c r="L105" s="55">
        <v>447.27159999999998</v>
      </c>
      <c r="M105" s="55">
        <v>453.96165287355456</v>
      </c>
    </row>
    <row r="106" spans="5:13" x14ac:dyDescent="0.3">
      <c r="E106" s="55">
        <v>5</v>
      </c>
      <c r="F106" s="55">
        <v>20</v>
      </c>
      <c r="G106" s="55">
        <v>0</v>
      </c>
      <c r="H106" s="55">
        <v>1570.7963267948967</v>
      </c>
      <c r="I106" s="55">
        <v>551.98558842266391</v>
      </c>
      <c r="J106" s="56">
        <v>0.35140493965182173</v>
      </c>
      <c r="K106" s="56">
        <v>0.54062298407972531</v>
      </c>
      <c r="L106" s="55">
        <v>473.3218</v>
      </c>
      <c r="M106" s="55">
        <v>454.07318889986561</v>
      </c>
    </row>
    <row r="107" spans="5:13" x14ac:dyDescent="0.3">
      <c r="E107" s="55">
        <v>5</v>
      </c>
      <c r="F107" s="55">
        <v>21</v>
      </c>
      <c r="G107" s="55">
        <v>0</v>
      </c>
      <c r="H107" s="55">
        <v>1731.8029502913735</v>
      </c>
      <c r="I107" s="55">
        <v>577.72321360913543</v>
      </c>
      <c r="J107" s="56">
        <v>0.33359639069325658</v>
      </c>
      <c r="K107" s="56">
        <v>0.51322521645116392</v>
      </c>
      <c r="L107" s="55">
        <v>508.41649999999998</v>
      </c>
      <c r="M107" s="55">
        <v>454.10563136868677</v>
      </c>
    </row>
    <row r="108" spans="5:13" x14ac:dyDescent="0.3">
      <c r="E108" s="55">
        <v>5</v>
      </c>
      <c r="F108" s="55">
        <v>22</v>
      </c>
      <c r="G108" s="55">
        <v>0</v>
      </c>
      <c r="H108" s="55">
        <v>1900.6635554218249</v>
      </c>
      <c r="I108" s="55">
        <v>600.82506182571512</v>
      </c>
      <c r="J108" s="56">
        <v>0.31611331743159071</v>
      </c>
      <c r="K108" s="56">
        <v>0.48632818066398598</v>
      </c>
      <c r="L108" s="55">
        <v>544.84799999999996</v>
      </c>
      <c r="M108" s="55">
        <v>454.14021213187704</v>
      </c>
    </row>
    <row r="109" spans="5:13" x14ac:dyDescent="0.3">
      <c r="E109" s="55">
        <v>5</v>
      </c>
      <c r="F109" s="55">
        <v>23</v>
      </c>
      <c r="G109" s="55">
        <v>0</v>
      </c>
      <c r="H109" s="55">
        <v>2077.3781421862504</v>
      </c>
      <c r="I109" s="55">
        <v>622.4954177477249</v>
      </c>
      <c r="J109" s="56">
        <v>0.29965436003509954</v>
      </c>
      <c r="K109" s="56">
        <v>0.46100670774630742</v>
      </c>
      <c r="L109" s="55">
        <v>582.62440000000004</v>
      </c>
      <c r="M109" s="55">
        <v>454.16664262675931</v>
      </c>
    </row>
    <row r="110" spans="5:13" x14ac:dyDescent="0.3">
      <c r="E110" s="55">
        <v>5</v>
      </c>
      <c r="F110" s="55">
        <v>24</v>
      </c>
      <c r="G110" s="55">
        <v>0</v>
      </c>
      <c r="H110" s="55">
        <v>2261.9467105846511</v>
      </c>
      <c r="I110" s="55">
        <v>642.01720591586547</v>
      </c>
      <c r="J110" s="56">
        <v>0.28383392186543671</v>
      </c>
      <c r="K110" s="56">
        <v>0.43666757210067209</v>
      </c>
      <c r="L110" s="55">
        <v>621.74659999999994</v>
      </c>
      <c r="M110" s="55">
        <v>454.18888693515385</v>
      </c>
    </row>
    <row r="111" spans="5:13" x14ac:dyDescent="0.3">
      <c r="E111" s="55">
        <v>5</v>
      </c>
      <c r="F111" s="55">
        <v>25</v>
      </c>
      <c r="G111" s="55">
        <v>0</v>
      </c>
      <c r="H111" s="55">
        <v>2454.3692606170262</v>
      </c>
      <c r="I111" s="55">
        <v>660.67373921810758</v>
      </c>
      <c r="J111" s="56">
        <v>0.26918269790097304</v>
      </c>
      <c r="K111" s="56">
        <v>0.41412722753995862</v>
      </c>
      <c r="L111" s="55">
        <v>662.20699999999999</v>
      </c>
      <c r="M111" s="55">
        <v>454.21246095768686</v>
      </c>
    </row>
    <row r="112" spans="5:13" x14ac:dyDescent="0.3">
      <c r="E112" s="55">
        <v>5</v>
      </c>
      <c r="F112" s="55">
        <v>26</v>
      </c>
      <c r="G112" s="55">
        <v>0</v>
      </c>
      <c r="H112" s="55">
        <v>2654.6457922833752</v>
      </c>
      <c r="I112" s="55">
        <v>677.1704599826511</v>
      </c>
      <c r="J112" s="56">
        <v>0.25508881898710395</v>
      </c>
      <c r="K112" s="56">
        <v>0.39244433690323677</v>
      </c>
      <c r="L112" s="55">
        <v>711.58109999999999</v>
      </c>
      <c r="M112" s="55">
        <v>454.23317435306052</v>
      </c>
    </row>
    <row r="113" spans="1:13" x14ac:dyDescent="0.3">
      <c r="E113" s="55">
        <v>5</v>
      </c>
      <c r="F113" s="55">
        <v>27</v>
      </c>
      <c r="G113" s="55">
        <v>0</v>
      </c>
      <c r="H113" s="55">
        <v>2862.7763055836986</v>
      </c>
      <c r="I113" s="55">
        <v>691.59499860928531</v>
      </c>
      <c r="J113" s="56">
        <v>0.24158192076005544</v>
      </c>
      <c r="K113" s="56">
        <v>0.37166449347700858</v>
      </c>
      <c r="L113" s="55">
        <v>754.74350000000004</v>
      </c>
      <c r="M113" s="55">
        <v>454.23871489987778</v>
      </c>
    </row>
    <row r="114" spans="1:13" x14ac:dyDescent="0.3">
      <c r="E114" s="55">
        <v>5</v>
      </c>
      <c r="F114" s="55">
        <v>28</v>
      </c>
      <c r="G114" s="55">
        <v>0</v>
      </c>
      <c r="H114" s="55">
        <v>3078.7608005179973</v>
      </c>
      <c r="I114" s="55">
        <v>704.37917574448227</v>
      </c>
      <c r="J114" s="56">
        <v>0.22878658700148821</v>
      </c>
      <c r="K114" s="56">
        <v>0.35197936461767421</v>
      </c>
      <c r="L114" s="55">
        <v>799.25900000000001</v>
      </c>
      <c r="M114" s="55">
        <v>454.23871489987778</v>
      </c>
    </row>
    <row r="115" spans="1:13" x14ac:dyDescent="0.3">
      <c r="E115" s="55">
        <v>5</v>
      </c>
      <c r="F115" s="55">
        <v>29</v>
      </c>
      <c r="G115" s="55">
        <v>0</v>
      </c>
      <c r="H115" s="55">
        <v>3302.5992770862699</v>
      </c>
      <c r="I115" s="55">
        <v>716.86824177618735</v>
      </c>
      <c r="J115" s="56">
        <v>0.21706182967757653</v>
      </c>
      <c r="K115" s="56">
        <v>0.33394127642704113</v>
      </c>
      <c r="L115" s="55">
        <v>845.11789999999996</v>
      </c>
      <c r="M115" s="55">
        <v>454.23871489987778</v>
      </c>
    </row>
    <row r="116" spans="1:13" x14ac:dyDescent="0.3">
      <c r="E116" s="55">
        <v>5</v>
      </c>
      <c r="F116" s="55">
        <v>30</v>
      </c>
      <c r="G116" s="55">
        <v>0</v>
      </c>
      <c r="H116" s="55">
        <v>3534.291735288517</v>
      </c>
      <c r="I116" s="55">
        <v>727.70562844309347</v>
      </c>
      <c r="J116" s="56">
        <v>0.20589857401335554</v>
      </c>
      <c r="K116" s="56">
        <v>0.3167670369436239</v>
      </c>
      <c r="L116" s="55">
        <v>899.89290000000005</v>
      </c>
      <c r="M116" s="55">
        <v>454.23871489987778</v>
      </c>
    </row>
    <row r="117" spans="1:13" x14ac:dyDescent="0.3">
      <c r="E117" s="55">
        <v>5</v>
      </c>
      <c r="F117" s="55">
        <v>31</v>
      </c>
      <c r="G117" s="55">
        <v>0</v>
      </c>
      <c r="H117" s="55">
        <v>3773.8381751247389</v>
      </c>
      <c r="I117" s="55">
        <v>738.38606603556593</v>
      </c>
      <c r="J117" s="56">
        <v>0.19565917555835832</v>
      </c>
      <c r="K117" s="56">
        <v>0.30101411624362839</v>
      </c>
      <c r="L117" s="55">
        <v>948.43849999999998</v>
      </c>
      <c r="M117" s="55">
        <v>454.23871489987778</v>
      </c>
    </row>
    <row r="118" spans="1:13" x14ac:dyDescent="0.3">
      <c r="E118" s="55">
        <v>5</v>
      </c>
      <c r="F118" s="55">
        <v>32</v>
      </c>
      <c r="G118" s="55">
        <v>0</v>
      </c>
      <c r="H118" s="55">
        <v>4021.2385965949352</v>
      </c>
      <c r="I118" s="55">
        <v>747.62310488138291</v>
      </c>
      <c r="J118" s="56">
        <v>0.1859186136118478</v>
      </c>
      <c r="K118" s="56">
        <v>0.28602863632591974</v>
      </c>
      <c r="L118" s="55">
        <v>998.32749999999999</v>
      </c>
      <c r="M118" s="55">
        <v>454.23871489987778</v>
      </c>
    </row>
    <row r="119" spans="1:13" x14ac:dyDescent="0.3">
      <c r="E119" s="55">
        <v>5</v>
      </c>
      <c r="F119" s="55">
        <v>33</v>
      </c>
      <c r="G119" s="55">
        <v>0</v>
      </c>
      <c r="H119" s="55">
        <v>4276.4929996991059</v>
      </c>
      <c r="I119" s="55">
        <v>756.27317301379958</v>
      </c>
      <c r="J119" s="56">
        <v>0.17684424435326118</v>
      </c>
      <c r="K119" s="56">
        <v>0.27206806823578633</v>
      </c>
      <c r="L119" s="55">
        <v>1057.1325999999999</v>
      </c>
      <c r="M119" s="55">
        <v>454.23871489987778</v>
      </c>
    </row>
    <row r="120" spans="1:13" x14ac:dyDescent="0.3">
      <c r="E120" s="55">
        <v>5</v>
      </c>
      <c r="F120" s="55">
        <v>34</v>
      </c>
      <c r="G120" s="55">
        <v>0</v>
      </c>
      <c r="H120" s="55">
        <v>4539.601384437251</v>
      </c>
      <c r="I120" s="55">
        <v>764.3299648079751</v>
      </c>
      <c r="J120" s="56">
        <v>0.16836940076462789</v>
      </c>
      <c r="K120" s="56">
        <v>0.25902984733019674</v>
      </c>
      <c r="L120" s="55">
        <v>1109.7084</v>
      </c>
      <c r="M120" s="55">
        <v>454.23871489987778</v>
      </c>
    </row>
    <row r="121" spans="1:13" x14ac:dyDescent="0.3">
      <c r="E121" s="57"/>
      <c r="F121" s="57"/>
      <c r="G121" s="57"/>
      <c r="H121" s="57"/>
      <c r="I121" s="57"/>
      <c r="J121" s="58"/>
      <c r="K121" s="58"/>
      <c r="L121" s="57"/>
      <c r="M121" s="57"/>
    </row>
    <row r="122" spans="1:13" x14ac:dyDescent="0.3">
      <c r="E122" s="57"/>
      <c r="F122" s="57"/>
      <c r="G122" s="57"/>
      <c r="H122" s="57"/>
      <c r="I122" s="57"/>
      <c r="J122" s="58"/>
      <c r="K122" s="58"/>
      <c r="L122" s="57"/>
      <c r="M122" s="57"/>
    </row>
    <row r="124" spans="1:13" x14ac:dyDescent="0.3">
      <c r="A124" t="s">
        <v>107</v>
      </c>
      <c r="E124" s="59"/>
      <c r="F124" s="59"/>
      <c r="G124" s="60"/>
    </row>
    <row r="125" spans="1:13" x14ac:dyDescent="0.3">
      <c r="E125" s="2" t="s">
        <v>108</v>
      </c>
      <c r="F125" s="2" t="s">
        <v>109</v>
      </c>
      <c r="G125" s="2" t="s">
        <v>110</v>
      </c>
    </row>
    <row r="126" spans="1:13" x14ac:dyDescent="0.3">
      <c r="E126" s="61">
        <v>1</v>
      </c>
      <c r="F126" s="55">
        <v>26616.625700000001</v>
      </c>
      <c r="G126" s="55">
        <v>964.00289999999995</v>
      </c>
      <c r="H126" s="62"/>
    </row>
    <row r="127" spans="1:13" x14ac:dyDescent="0.3">
      <c r="E127" s="61">
        <v>2</v>
      </c>
      <c r="F127" s="55">
        <v>19717.121500000001</v>
      </c>
      <c r="G127" s="55">
        <v>683.70650000000001</v>
      </c>
      <c r="H127" s="62"/>
    </row>
    <row r="128" spans="1:13" x14ac:dyDescent="0.3">
      <c r="E128" s="61">
        <v>4</v>
      </c>
      <c r="F128" s="55">
        <v>15758.767099999999</v>
      </c>
      <c r="G128" s="55">
        <v>524.24620000000004</v>
      </c>
      <c r="H128" s="62"/>
    </row>
    <row r="129" spans="1:14" x14ac:dyDescent="0.3">
      <c r="E129" s="61">
        <v>10</v>
      </c>
      <c r="F129" s="55">
        <v>12766.222299999999</v>
      </c>
      <c r="G129" s="55">
        <v>407.92410000000001</v>
      </c>
      <c r="H129" s="62"/>
    </row>
    <row r="130" spans="1:14" x14ac:dyDescent="0.3">
      <c r="E130" s="61">
        <v>20</v>
      </c>
      <c r="F130" s="55">
        <v>11342.278899999999</v>
      </c>
      <c r="G130" s="55">
        <v>356.35860000000002</v>
      </c>
      <c r="H130" s="62"/>
    </row>
    <row r="131" spans="1:14" x14ac:dyDescent="0.3">
      <c r="E131" s="61">
        <v>40</v>
      </c>
      <c r="F131" s="55">
        <v>10337.3415</v>
      </c>
      <c r="G131" s="55">
        <v>322.2217</v>
      </c>
      <c r="H131" s="62"/>
    </row>
    <row r="132" spans="1:14" x14ac:dyDescent="0.3">
      <c r="E132" s="61">
        <v>80</v>
      </c>
      <c r="F132" s="55">
        <v>10011.784799999999</v>
      </c>
      <c r="G132" s="55">
        <v>308.50209999999998</v>
      </c>
      <c r="H132" s="62"/>
    </row>
    <row r="133" spans="1:14" x14ac:dyDescent="0.3">
      <c r="E133" s="61">
        <v>160</v>
      </c>
      <c r="F133" s="55">
        <v>9843.0043999999998</v>
      </c>
      <c r="G133" s="55">
        <v>301.05779999999999</v>
      </c>
      <c r="H133" s="62"/>
    </row>
    <row r="134" spans="1:14" x14ac:dyDescent="0.3">
      <c r="E134" s="61">
        <v>320</v>
      </c>
      <c r="F134" s="55">
        <v>9755.2847999999994</v>
      </c>
      <c r="G134" s="55">
        <v>296.99329999999998</v>
      </c>
      <c r="H134" s="62"/>
    </row>
    <row r="135" spans="1:14" x14ac:dyDescent="0.3">
      <c r="E135" s="61">
        <v>640</v>
      </c>
      <c r="F135" s="55">
        <v>9709.5748999999996</v>
      </c>
      <c r="G135" s="55">
        <v>294.76049999999998</v>
      </c>
      <c r="H135" s="62"/>
    </row>
    <row r="137" spans="1:14" x14ac:dyDescent="0.3">
      <c r="A137" t="s">
        <v>111</v>
      </c>
    </row>
    <row r="138" spans="1:14" x14ac:dyDescent="0.3">
      <c r="E138" s="2" t="s">
        <v>27</v>
      </c>
      <c r="F138" s="2" t="s">
        <v>92</v>
      </c>
    </row>
    <row r="139" spans="1:14" x14ac:dyDescent="0.3">
      <c r="E139" s="56">
        <v>0.1</v>
      </c>
      <c r="F139" s="63">
        <v>755.02980000000002</v>
      </c>
    </row>
    <row r="140" spans="1:14" x14ac:dyDescent="0.3">
      <c r="E140" s="56">
        <v>0.2</v>
      </c>
      <c r="F140" s="63">
        <v>463.1918</v>
      </c>
      <c r="G140" s="62"/>
    </row>
    <row r="141" spans="1:14" x14ac:dyDescent="0.3">
      <c r="E141" s="56">
        <v>0.3</v>
      </c>
      <c r="F141" s="63">
        <v>373.4271</v>
      </c>
      <c r="G141" s="62"/>
      <c r="H141" s="62"/>
      <c r="I141" s="62"/>
      <c r="J141" s="62"/>
      <c r="K141" s="62"/>
      <c r="L141" s="62"/>
      <c r="M141" s="62"/>
    </row>
    <row r="142" spans="1:14" x14ac:dyDescent="0.3">
      <c r="E142" s="56">
        <v>0.4</v>
      </c>
      <c r="F142" s="63">
        <v>331.72219999999999</v>
      </c>
      <c r="G142" s="62"/>
      <c r="H142" s="62"/>
      <c r="I142" s="62"/>
      <c r="J142" s="62"/>
      <c r="K142" s="62"/>
      <c r="L142" s="62"/>
      <c r="M142" s="62"/>
      <c r="N142" s="62"/>
    </row>
    <row r="143" spans="1:14" x14ac:dyDescent="0.3">
      <c r="E143" s="56">
        <v>0.5</v>
      </c>
      <c r="F143" s="63">
        <v>309.9049</v>
      </c>
      <c r="G143" s="62"/>
      <c r="H143" s="62"/>
      <c r="I143" s="62"/>
      <c r="J143" s="62"/>
      <c r="K143" s="62"/>
      <c r="L143" s="62"/>
      <c r="M143" s="62"/>
      <c r="N143" s="62"/>
    </row>
    <row r="144" spans="1:14" x14ac:dyDescent="0.3">
      <c r="E144" s="56">
        <v>0.6</v>
      </c>
      <c r="F144" s="63">
        <v>305.59679999999997</v>
      </c>
      <c r="G144" s="62"/>
      <c r="H144" s="62"/>
      <c r="I144" s="62"/>
      <c r="J144" s="62"/>
      <c r="K144" s="62"/>
      <c r="L144" s="62"/>
      <c r="M144" s="62"/>
      <c r="N144" s="62"/>
    </row>
    <row r="145" spans="1:14" x14ac:dyDescent="0.3">
      <c r="E145" s="56">
        <v>0.7</v>
      </c>
      <c r="F145" s="63">
        <v>325.04000000000002</v>
      </c>
      <c r="G145" s="62"/>
      <c r="H145" s="62"/>
      <c r="I145" s="62"/>
      <c r="J145" s="62"/>
      <c r="K145" s="62"/>
      <c r="L145" s="62"/>
      <c r="M145" s="62"/>
      <c r="N145" s="62"/>
    </row>
    <row r="146" spans="1:14" x14ac:dyDescent="0.3">
      <c r="E146" s="56">
        <v>0.8</v>
      </c>
      <c r="F146" s="63">
        <v>391.07409999999999</v>
      </c>
    </row>
    <row r="147" spans="1:14" x14ac:dyDescent="0.3">
      <c r="E147" s="56">
        <v>0.9</v>
      </c>
      <c r="F147" s="63">
        <v>557.43640000000005</v>
      </c>
    </row>
    <row r="148" spans="1:14" x14ac:dyDescent="0.3">
      <c r="E148" s="56">
        <v>0.9</v>
      </c>
      <c r="F148" s="63">
        <v>557.43640000000005</v>
      </c>
    </row>
    <row r="150" spans="1:14" x14ac:dyDescent="0.3">
      <c r="A150" t="s">
        <v>112</v>
      </c>
    </row>
    <row r="151" spans="1:14" x14ac:dyDescent="0.3">
      <c r="E151" s="2" t="s">
        <v>113</v>
      </c>
      <c r="F151" s="2" t="s">
        <v>92</v>
      </c>
    </row>
    <row r="152" spans="1:14" x14ac:dyDescent="0.3">
      <c r="E152" s="56">
        <v>0.05</v>
      </c>
      <c r="F152" s="63">
        <v>259.41090000000003</v>
      </c>
    </row>
    <row r="153" spans="1:14" x14ac:dyDescent="0.3">
      <c r="E153" s="56">
        <v>0.06</v>
      </c>
      <c r="F153" s="63">
        <v>282.50380000000001</v>
      </c>
    </row>
    <row r="154" spans="1:14" x14ac:dyDescent="0.3">
      <c r="E154" s="56">
        <v>7.0000000000000007E-2</v>
      </c>
      <c r="F154" s="63">
        <v>305.59679999999997</v>
      </c>
    </row>
    <row r="155" spans="1:14" x14ac:dyDescent="0.3">
      <c r="E155" s="56">
        <v>0.08</v>
      </c>
      <c r="F155" s="63">
        <v>328.68979999999999</v>
      </c>
    </row>
    <row r="156" spans="1:14" x14ac:dyDescent="0.3">
      <c r="E156" s="56">
        <v>0.09</v>
      </c>
      <c r="F156" s="63">
        <v>351.78280000000001</v>
      </c>
    </row>
    <row r="157" spans="1:14" x14ac:dyDescent="0.3">
      <c r="E157" s="56">
        <v>0.1</v>
      </c>
      <c r="F157" s="63">
        <v>374.87569999999999</v>
      </c>
    </row>
    <row r="158" spans="1:14" x14ac:dyDescent="0.3">
      <c r="E158" s="56">
        <v>0.11</v>
      </c>
      <c r="F158" s="63">
        <v>397.96870000000001</v>
      </c>
    </row>
    <row r="159" spans="1:14" x14ac:dyDescent="0.3">
      <c r="E159" s="56">
        <v>0.12</v>
      </c>
      <c r="F159" s="63">
        <v>421.06169999999997</v>
      </c>
    </row>
    <row r="160" spans="1:14" x14ac:dyDescent="0.3">
      <c r="E160" s="56">
        <v>0.13</v>
      </c>
      <c r="F160" s="63">
        <v>444.15460000000002</v>
      </c>
    </row>
    <row r="161" spans="1:7" x14ac:dyDescent="0.3">
      <c r="E161" s="56">
        <v>0.14000000000000001</v>
      </c>
      <c r="F161" s="63">
        <v>467.24759999999998</v>
      </c>
    </row>
    <row r="163" spans="1:7" x14ac:dyDescent="0.3">
      <c r="A163" t="s">
        <v>114</v>
      </c>
    </row>
    <row r="164" spans="1:7" x14ac:dyDescent="0.3">
      <c r="E164" s="2" t="s">
        <v>115</v>
      </c>
      <c r="F164" s="2" t="s">
        <v>116</v>
      </c>
      <c r="G164" s="2" t="s">
        <v>110</v>
      </c>
    </row>
    <row r="165" spans="1:7" x14ac:dyDescent="0.3">
      <c r="E165" s="61">
        <v>0.1</v>
      </c>
      <c r="F165" s="61">
        <v>318.45080000000002</v>
      </c>
      <c r="G165" s="61">
        <v>233.3415</v>
      </c>
    </row>
    <row r="166" spans="1:7" x14ac:dyDescent="0.3">
      <c r="E166" s="61">
        <v>0.2</v>
      </c>
      <c r="F166" s="61">
        <v>636.90170000000001</v>
      </c>
      <c r="G166" s="61">
        <v>241.3699</v>
      </c>
    </row>
    <row r="167" spans="1:7" x14ac:dyDescent="0.3">
      <c r="E167" s="61">
        <v>0.4</v>
      </c>
      <c r="F167" s="61">
        <v>1273.8034</v>
      </c>
      <c r="G167" s="61">
        <v>257.42660000000001</v>
      </c>
    </row>
    <row r="168" spans="1:7" x14ac:dyDescent="0.3">
      <c r="E168" s="61">
        <v>0.6</v>
      </c>
      <c r="F168" s="61">
        <v>1910.7050999999999</v>
      </c>
      <c r="G168" s="61">
        <v>273.48340000000002</v>
      </c>
    </row>
    <row r="169" spans="1:7" x14ac:dyDescent="0.3">
      <c r="E169" s="61">
        <v>0.8</v>
      </c>
      <c r="F169" s="61">
        <v>2547.6068</v>
      </c>
      <c r="G169" s="61">
        <v>289.5401</v>
      </c>
    </row>
    <row r="170" spans="1:7" x14ac:dyDescent="0.3">
      <c r="E170" s="61">
        <v>1</v>
      </c>
      <c r="F170" s="61">
        <v>3184.5084999999999</v>
      </c>
      <c r="G170" s="61">
        <v>305.59679999999997</v>
      </c>
    </row>
    <row r="171" spans="1:7" x14ac:dyDescent="0.3">
      <c r="E171" s="61">
        <v>1.2</v>
      </c>
      <c r="F171" s="61">
        <v>3821.4101999999998</v>
      </c>
      <c r="G171" s="61">
        <v>321.65359999999998</v>
      </c>
    </row>
    <row r="172" spans="1:7" x14ac:dyDescent="0.3">
      <c r="E172" s="61">
        <v>1.4</v>
      </c>
      <c r="F172" s="61">
        <v>4458.3118999999997</v>
      </c>
      <c r="G172" s="61">
        <v>337.71030000000002</v>
      </c>
    </row>
    <row r="173" spans="1:7" x14ac:dyDescent="0.3">
      <c r="E173" s="61">
        <v>1.6</v>
      </c>
      <c r="F173" s="61">
        <v>5095.2136</v>
      </c>
      <c r="G173" s="61">
        <v>353.767</v>
      </c>
    </row>
    <row r="174" spans="1:7" x14ac:dyDescent="0.3">
      <c r="E174" s="61">
        <v>1.8</v>
      </c>
      <c r="F174" s="61">
        <v>5732.1153000000004</v>
      </c>
      <c r="G174" s="61">
        <v>369.82380000000001</v>
      </c>
    </row>
    <row r="176" spans="1:7" x14ac:dyDescent="0.3">
      <c r="A176" t="s">
        <v>117</v>
      </c>
    </row>
    <row r="177" spans="1:7" x14ac:dyDescent="0.3">
      <c r="E177" s="2" t="s">
        <v>115</v>
      </c>
      <c r="F177" s="2" t="s">
        <v>118</v>
      </c>
      <c r="G177" s="2" t="s">
        <v>92</v>
      </c>
    </row>
    <row r="178" spans="1:7" x14ac:dyDescent="0.3">
      <c r="E178" s="61">
        <v>0</v>
      </c>
      <c r="F178" s="55">
        <v>0</v>
      </c>
      <c r="G178" s="55">
        <v>225.0498</v>
      </c>
    </row>
    <row r="179" spans="1:7" x14ac:dyDescent="0.3">
      <c r="E179" s="61">
        <v>0.2</v>
      </c>
      <c r="F179" s="55">
        <v>514.04160000000002</v>
      </c>
      <c r="G179" s="55">
        <v>241.1592</v>
      </c>
    </row>
    <row r="180" spans="1:7" x14ac:dyDescent="0.3">
      <c r="E180" s="61">
        <v>0.4</v>
      </c>
      <c r="F180" s="55">
        <v>1028.0833</v>
      </c>
      <c r="G180" s="55">
        <v>257.26859999999999</v>
      </c>
    </row>
    <row r="181" spans="1:7" x14ac:dyDescent="0.3">
      <c r="E181" s="61">
        <v>0.6</v>
      </c>
      <c r="F181" s="55">
        <v>1542.1249</v>
      </c>
      <c r="G181" s="55">
        <v>273.37799999999999</v>
      </c>
    </row>
    <row r="182" spans="1:7" x14ac:dyDescent="0.3">
      <c r="E182" s="61">
        <v>0.8</v>
      </c>
      <c r="F182" s="55">
        <v>2056.1666</v>
      </c>
      <c r="G182" s="55">
        <v>289.48739999999998</v>
      </c>
    </row>
    <row r="183" spans="1:7" x14ac:dyDescent="0.3">
      <c r="E183" s="61">
        <v>1</v>
      </c>
      <c r="F183" s="55">
        <v>2570.2082</v>
      </c>
      <c r="G183" s="55">
        <v>305.59679999999997</v>
      </c>
    </row>
    <row r="184" spans="1:7" x14ac:dyDescent="0.3">
      <c r="E184" s="61">
        <v>1.2</v>
      </c>
      <c r="F184" s="55">
        <v>3084.2498000000001</v>
      </c>
      <c r="G184" s="55">
        <v>321.70620000000002</v>
      </c>
    </row>
    <row r="185" spans="1:7" x14ac:dyDescent="0.3">
      <c r="E185" s="61">
        <v>1.4</v>
      </c>
      <c r="F185" s="55">
        <v>3598.2914999999998</v>
      </c>
      <c r="G185" s="55">
        <v>337.81560000000002</v>
      </c>
    </row>
    <row r="186" spans="1:7" x14ac:dyDescent="0.3">
      <c r="E186" s="61">
        <v>1.6</v>
      </c>
      <c r="F186" s="55">
        <v>4112.3330999999998</v>
      </c>
      <c r="G186" s="55">
        <v>353.92500000000001</v>
      </c>
    </row>
    <row r="187" spans="1:7" x14ac:dyDescent="0.3">
      <c r="E187" s="61">
        <v>1.8</v>
      </c>
      <c r="F187" s="55">
        <v>4626.3747999999996</v>
      </c>
      <c r="G187" s="55">
        <v>370.03440000000001</v>
      </c>
    </row>
    <row r="189" spans="1:7" x14ac:dyDescent="0.3">
      <c r="A189" t="s">
        <v>119</v>
      </c>
    </row>
    <row r="190" spans="1:7" x14ac:dyDescent="0.3">
      <c r="E190" s="2" t="s">
        <v>115</v>
      </c>
      <c r="F190" s="2" t="s">
        <v>120</v>
      </c>
      <c r="G190" s="2" t="s">
        <v>92</v>
      </c>
    </row>
    <row r="191" spans="1:7" x14ac:dyDescent="0.3">
      <c r="E191" s="61">
        <v>0</v>
      </c>
      <c r="F191" s="55">
        <v>0</v>
      </c>
      <c r="G191" s="55">
        <v>233.69390000000001</v>
      </c>
    </row>
    <row r="192" spans="1:7" x14ac:dyDescent="0.3">
      <c r="E192" s="61">
        <v>0.2</v>
      </c>
      <c r="F192" s="55">
        <v>311.7346</v>
      </c>
      <c r="G192" s="55">
        <v>241.46379999999999</v>
      </c>
    </row>
    <row r="193" spans="1:7" x14ac:dyDescent="0.3">
      <c r="E193" s="61">
        <v>0.4</v>
      </c>
      <c r="F193" s="55">
        <v>623.46910000000003</v>
      </c>
      <c r="G193" s="55">
        <v>249.2337</v>
      </c>
    </row>
    <row r="194" spans="1:7" x14ac:dyDescent="0.3">
      <c r="E194" s="61">
        <v>0.6</v>
      </c>
      <c r="F194" s="55">
        <v>935.20370000000003</v>
      </c>
      <c r="G194" s="55">
        <v>257.00360000000001</v>
      </c>
    </row>
    <row r="195" spans="1:7" x14ac:dyDescent="0.3">
      <c r="E195" s="61">
        <v>0.8</v>
      </c>
      <c r="F195" s="55">
        <v>1246.9383</v>
      </c>
      <c r="G195" s="55">
        <v>264.77350000000001</v>
      </c>
    </row>
    <row r="196" spans="1:7" x14ac:dyDescent="0.3">
      <c r="E196" s="61">
        <v>1</v>
      </c>
      <c r="F196" s="55">
        <v>1558.6728000000001</v>
      </c>
      <c r="G196" s="55">
        <v>272.54340000000002</v>
      </c>
    </row>
    <row r="197" spans="1:7" x14ac:dyDescent="0.3">
      <c r="E197" s="61">
        <v>1.2</v>
      </c>
      <c r="F197" s="55">
        <v>1870.4074000000001</v>
      </c>
      <c r="G197" s="55">
        <v>280.31330000000003</v>
      </c>
    </row>
    <row r="198" spans="1:7" x14ac:dyDescent="0.3">
      <c r="E198" s="61">
        <v>1.4</v>
      </c>
      <c r="F198" s="55">
        <v>2182.1419999999998</v>
      </c>
      <c r="G198" s="55">
        <v>288.08319999999998</v>
      </c>
    </row>
    <row r="199" spans="1:7" x14ac:dyDescent="0.3">
      <c r="E199" s="61">
        <v>1.6</v>
      </c>
      <c r="F199" s="55">
        <v>2493.8764999999999</v>
      </c>
      <c r="G199" s="55">
        <v>295.85309999999998</v>
      </c>
    </row>
    <row r="200" spans="1:7" x14ac:dyDescent="0.3">
      <c r="E200" s="61">
        <v>1.8</v>
      </c>
      <c r="F200" s="55">
        <v>2805.6111000000001</v>
      </c>
      <c r="G200" s="55">
        <v>303.62299999999999</v>
      </c>
    </row>
    <row r="202" spans="1:7" x14ac:dyDescent="0.3">
      <c r="A202" t="s">
        <v>121</v>
      </c>
    </row>
    <row r="203" spans="1:7" x14ac:dyDescent="0.3">
      <c r="E203" s="2" t="s">
        <v>115</v>
      </c>
      <c r="F203" s="2" t="s">
        <v>122</v>
      </c>
      <c r="G203" s="2" t="s">
        <v>92</v>
      </c>
    </row>
    <row r="204" spans="1:7" x14ac:dyDescent="0.3">
      <c r="E204" s="61">
        <v>0</v>
      </c>
      <c r="F204" s="55">
        <v>0</v>
      </c>
      <c r="G204" s="55">
        <v>246.29660000000001</v>
      </c>
    </row>
    <row r="205" spans="1:7" x14ac:dyDescent="0.3">
      <c r="E205" s="61">
        <v>0.2</v>
      </c>
      <c r="F205" s="55">
        <v>272.05220000000003</v>
      </c>
      <c r="G205" s="55">
        <v>258.15660000000003</v>
      </c>
    </row>
    <row r="206" spans="1:7" x14ac:dyDescent="0.3">
      <c r="E206" s="61">
        <v>0.4</v>
      </c>
      <c r="F206" s="55">
        <v>544.10429999999997</v>
      </c>
      <c r="G206" s="55">
        <v>270.01670000000001</v>
      </c>
    </row>
    <row r="207" spans="1:7" x14ac:dyDescent="0.3">
      <c r="E207" s="61">
        <v>0.6</v>
      </c>
      <c r="F207" s="55">
        <v>816.15650000000005</v>
      </c>
      <c r="G207" s="55">
        <v>281.87670000000003</v>
      </c>
    </row>
    <row r="208" spans="1:7" x14ac:dyDescent="0.3">
      <c r="E208" s="61">
        <v>0.8</v>
      </c>
      <c r="F208" s="55">
        <v>1088.2085999999999</v>
      </c>
      <c r="G208" s="55">
        <v>293.73680000000002</v>
      </c>
    </row>
    <row r="209" spans="1:7" x14ac:dyDescent="0.3">
      <c r="E209" s="61">
        <v>1</v>
      </c>
      <c r="F209" s="55">
        <v>1360.2608</v>
      </c>
      <c r="G209" s="55">
        <v>305.59679999999997</v>
      </c>
    </row>
    <row r="210" spans="1:7" x14ac:dyDescent="0.3">
      <c r="E210" s="61">
        <v>1.2</v>
      </c>
      <c r="F210" s="55">
        <v>1632.3128999999999</v>
      </c>
      <c r="G210" s="55">
        <v>317.45690000000002</v>
      </c>
    </row>
    <row r="211" spans="1:7" x14ac:dyDescent="0.3">
      <c r="E211" s="61">
        <v>1.4</v>
      </c>
      <c r="F211" s="55">
        <v>1904.3651</v>
      </c>
      <c r="G211" s="55">
        <v>329.31689999999998</v>
      </c>
    </row>
    <row r="212" spans="1:7" x14ac:dyDescent="0.3">
      <c r="E212" s="61">
        <v>1.6</v>
      </c>
      <c r="F212" s="55">
        <v>2176.4171999999999</v>
      </c>
      <c r="G212" s="55">
        <v>341.17700000000002</v>
      </c>
    </row>
    <row r="213" spans="1:7" x14ac:dyDescent="0.3">
      <c r="E213" s="61">
        <v>1.8</v>
      </c>
      <c r="F213" s="55">
        <v>2448.4694</v>
      </c>
      <c r="G213" s="55">
        <v>353.03699999999998</v>
      </c>
    </row>
    <row r="215" spans="1:7" x14ac:dyDescent="0.3">
      <c r="A215" t="s">
        <v>123</v>
      </c>
    </row>
    <row r="216" spans="1:7" x14ac:dyDescent="0.3">
      <c r="E216" s="2" t="s">
        <v>223</v>
      </c>
      <c r="F216" s="2" t="s">
        <v>92</v>
      </c>
    </row>
    <row r="217" spans="1:7" x14ac:dyDescent="0.3">
      <c r="E217" s="65">
        <v>0</v>
      </c>
      <c r="F217" s="63">
        <v>224.23990000000001</v>
      </c>
    </row>
    <row r="218" spans="1:7" x14ac:dyDescent="0.3">
      <c r="E218" s="65">
        <v>0.2</v>
      </c>
      <c r="F218" s="63">
        <v>240.51130000000001</v>
      </c>
    </row>
    <row r="219" spans="1:7" x14ac:dyDescent="0.3">
      <c r="E219" s="65">
        <v>0.4</v>
      </c>
      <c r="F219" s="63">
        <v>256.78269999999998</v>
      </c>
    </row>
    <row r="220" spans="1:7" x14ac:dyDescent="0.3">
      <c r="E220" s="65">
        <v>0.6</v>
      </c>
      <c r="F220" s="63">
        <v>273.05410000000001</v>
      </c>
    </row>
    <row r="221" spans="1:7" x14ac:dyDescent="0.3">
      <c r="E221" s="65">
        <v>0.8</v>
      </c>
      <c r="F221" s="63">
        <v>289.3254</v>
      </c>
    </row>
    <row r="222" spans="1:7" x14ac:dyDescent="0.3">
      <c r="E222" s="65">
        <v>1</v>
      </c>
      <c r="F222" s="63">
        <v>305.59679999999997</v>
      </c>
    </row>
    <row r="223" spans="1:7" x14ac:dyDescent="0.3">
      <c r="E223" s="65">
        <v>1.2</v>
      </c>
      <c r="F223" s="63">
        <v>321.8682</v>
      </c>
    </row>
    <row r="224" spans="1:7" x14ac:dyDescent="0.3">
      <c r="E224" s="65">
        <v>1.4</v>
      </c>
      <c r="F224" s="63">
        <v>338.13959999999997</v>
      </c>
    </row>
    <row r="225" spans="1:6" x14ac:dyDescent="0.3">
      <c r="E225" s="65">
        <v>1.6</v>
      </c>
      <c r="F225" s="63">
        <v>354.411</v>
      </c>
    </row>
    <row r="226" spans="1:6" x14ac:dyDescent="0.3">
      <c r="E226" s="65">
        <v>1.8</v>
      </c>
      <c r="F226" s="63">
        <v>370.6823</v>
      </c>
    </row>
    <row r="228" spans="1:6" x14ac:dyDescent="0.3">
      <c r="A228" t="s">
        <v>125</v>
      </c>
    </row>
    <row r="229" spans="1:6" x14ac:dyDescent="0.3">
      <c r="E229" s="2" t="s">
        <v>115</v>
      </c>
      <c r="F229" s="2" t="s">
        <v>126</v>
      </c>
    </row>
    <row r="230" spans="1:6" x14ac:dyDescent="0.3">
      <c r="E230" s="64">
        <v>0</v>
      </c>
      <c r="F230" s="63">
        <v>248.65979999999999</v>
      </c>
    </row>
    <row r="231" spans="1:6" x14ac:dyDescent="0.3">
      <c r="E231" s="64">
        <v>4.0000000000000001E-3</v>
      </c>
      <c r="F231" s="63">
        <v>260.04719999999998</v>
      </c>
    </row>
    <row r="232" spans="1:6" x14ac:dyDescent="0.3">
      <c r="E232" s="64">
        <v>8.0000000000000002E-3</v>
      </c>
      <c r="F232" s="63">
        <v>271.43459999999999</v>
      </c>
    </row>
    <row r="233" spans="1:6" x14ac:dyDescent="0.3">
      <c r="E233" s="64">
        <v>1.2E-2</v>
      </c>
      <c r="F233" s="63">
        <v>282.822</v>
      </c>
    </row>
    <row r="234" spans="1:6" x14ac:dyDescent="0.3">
      <c r="E234" s="64">
        <v>1.6E-2</v>
      </c>
      <c r="F234" s="63">
        <v>294.20940000000002</v>
      </c>
    </row>
    <row r="235" spans="1:6" x14ac:dyDescent="0.3">
      <c r="E235" s="64">
        <v>0.02</v>
      </c>
      <c r="F235" s="63">
        <v>305.59679999999997</v>
      </c>
    </row>
    <row r="236" spans="1:6" x14ac:dyDescent="0.3">
      <c r="E236" s="64">
        <v>2.4E-2</v>
      </c>
      <c r="F236" s="63">
        <v>316.98419999999999</v>
      </c>
    </row>
    <row r="237" spans="1:6" x14ac:dyDescent="0.3">
      <c r="E237" s="64">
        <v>2.8000000000000001E-2</v>
      </c>
      <c r="F237" s="63">
        <v>328.3716</v>
      </c>
    </row>
    <row r="238" spans="1:6" x14ac:dyDescent="0.3">
      <c r="E238" s="64">
        <v>3.2000000000000001E-2</v>
      </c>
      <c r="F238" s="63">
        <v>339.75900000000001</v>
      </c>
    </row>
    <row r="239" spans="1:6" x14ac:dyDescent="0.3">
      <c r="E239" s="64">
        <v>3.5999999999999997E-2</v>
      </c>
      <c r="F239" s="63">
        <v>351.14640000000003</v>
      </c>
    </row>
    <row r="241" spans="1:6" x14ac:dyDescent="0.3">
      <c r="A241" t="s">
        <v>127</v>
      </c>
    </row>
    <row r="242" spans="1:6" x14ac:dyDescent="0.3">
      <c r="E242" s="2" t="s">
        <v>29</v>
      </c>
      <c r="F242" s="2" t="s">
        <v>92</v>
      </c>
    </row>
    <row r="243" spans="1:6" x14ac:dyDescent="0.3">
      <c r="E243" s="56">
        <v>0.55000000000000004</v>
      </c>
      <c r="F243" s="63">
        <v>405.59629999999999</v>
      </c>
    </row>
    <row r="244" spans="1:6" x14ac:dyDescent="0.3">
      <c r="E244" s="56">
        <v>0.6</v>
      </c>
      <c r="F244" s="63">
        <v>378.94659999999999</v>
      </c>
    </row>
    <row r="245" spans="1:6" x14ac:dyDescent="0.3">
      <c r="E245" s="56">
        <v>0.65</v>
      </c>
      <c r="F245" s="63">
        <v>356.38760000000002</v>
      </c>
    </row>
    <row r="246" spans="1:6" x14ac:dyDescent="0.3">
      <c r="E246" s="56">
        <v>0.7</v>
      </c>
      <c r="F246" s="63">
        <v>337.04849999999999</v>
      </c>
    </row>
    <row r="247" spans="1:6" x14ac:dyDescent="0.3">
      <c r="E247" s="56">
        <v>0.75</v>
      </c>
      <c r="F247" s="63">
        <v>320.2801</v>
      </c>
    </row>
    <row r="248" spans="1:6" x14ac:dyDescent="0.3">
      <c r="E248" s="56">
        <v>0.8</v>
      </c>
      <c r="F248" s="63">
        <v>305.59679999999997</v>
      </c>
    </row>
    <row r="249" spans="1:6" x14ac:dyDescent="0.3">
      <c r="E249" s="56">
        <v>0.85</v>
      </c>
      <c r="F249" s="63">
        <v>292.63440000000003</v>
      </c>
    </row>
    <row r="250" spans="1:6" x14ac:dyDescent="0.3">
      <c r="E250" s="56">
        <v>0.9</v>
      </c>
      <c r="F250" s="63">
        <v>281.1189</v>
      </c>
    </row>
    <row r="251" spans="1:6" x14ac:dyDescent="0.3">
      <c r="E251" s="56">
        <v>0.94999999999999896</v>
      </c>
      <c r="F251" s="63">
        <v>270.81150000000002</v>
      </c>
    </row>
    <row r="252" spans="1:6" x14ac:dyDescent="0.3">
      <c r="E252" s="56">
        <v>0.999999999999999</v>
      </c>
      <c r="F252" s="63">
        <v>261.48020000000002</v>
      </c>
    </row>
    <row r="254" spans="1:6" x14ac:dyDescent="0.3">
      <c r="A254" t="s">
        <v>128</v>
      </c>
    </row>
    <row r="255" spans="1:6" x14ac:dyDescent="0.3">
      <c r="E255" s="2" t="s">
        <v>129</v>
      </c>
      <c r="F255" s="2" t="s">
        <v>92</v>
      </c>
    </row>
    <row r="256" spans="1:6" x14ac:dyDescent="0.3">
      <c r="E256" s="56">
        <v>0.64</v>
      </c>
      <c r="F256" s="63">
        <v>453.62029999999999</v>
      </c>
    </row>
    <row r="257" spans="1:7" x14ac:dyDescent="0.3">
      <c r="E257" s="56">
        <v>0.68</v>
      </c>
      <c r="F257" s="63">
        <v>426.93669999999997</v>
      </c>
    </row>
    <row r="258" spans="1:7" x14ac:dyDescent="0.3">
      <c r="E258" s="56">
        <v>0.72</v>
      </c>
      <c r="F258" s="63">
        <v>403.21800000000002</v>
      </c>
    </row>
    <row r="259" spans="1:7" x14ac:dyDescent="0.3">
      <c r="E259" s="56">
        <v>0.76</v>
      </c>
      <c r="F259" s="63">
        <v>381.99599999999998</v>
      </c>
    </row>
    <row r="260" spans="1:7" x14ac:dyDescent="0.3">
      <c r="E260" s="56">
        <v>0.8</v>
      </c>
      <c r="F260" s="63">
        <v>362.89620000000002</v>
      </c>
    </row>
    <row r="261" spans="1:7" x14ac:dyDescent="0.3">
      <c r="E261" s="56">
        <v>0.84</v>
      </c>
      <c r="F261" s="63">
        <v>345.61540000000002</v>
      </c>
    </row>
    <row r="262" spans="1:7" x14ac:dyDescent="0.3">
      <c r="E262" s="56">
        <v>0.88</v>
      </c>
      <c r="F262" s="63">
        <v>329.90570000000002</v>
      </c>
    </row>
    <row r="263" spans="1:7" x14ac:dyDescent="0.3">
      <c r="E263" s="56">
        <v>0.92</v>
      </c>
      <c r="F263" s="63">
        <v>315.56189999999998</v>
      </c>
    </row>
    <row r="264" spans="1:7" x14ac:dyDescent="0.3">
      <c r="E264" s="56">
        <v>0.96</v>
      </c>
      <c r="F264" s="63">
        <v>302.4135</v>
      </c>
    </row>
    <row r="265" spans="1:7" x14ac:dyDescent="0.3">
      <c r="E265" s="56">
        <v>1</v>
      </c>
      <c r="F265" s="63">
        <v>290.31700000000001</v>
      </c>
    </row>
    <row r="267" spans="1:7" x14ac:dyDescent="0.3">
      <c r="A267" t="s">
        <v>130</v>
      </c>
    </row>
    <row r="268" spans="1:7" x14ac:dyDescent="0.3">
      <c r="E268" s="1" t="s">
        <v>131</v>
      </c>
      <c r="F268" s="1" t="s">
        <v>132</v>
      </c>
      <c r="G268" s="1" t="s">
        <v>92</v>
      </c>
    </row>
    <row r="269" spans="1:7" x14ac:dyDescent="0.3">
      <c r="E269" s="65">
        <v>1</v>
      </c>
      <c r="F269" s="65" t="s">
        <v>133</v>
      </c>
      <c r="G269" s="65">
        <v>305.59679999999997</v>
      </c>
    </row>
    <row r="270" spans="1:7" x14ac:dyDescent="0.3">
      <c r="E270" s="65">
        <v>2</v>
      </c>
      <c r="F270" s="65" t="s">
        <v>134</v>
      </c>
      <c r="G270" s="65">
        <v>289.33890000000002</v>
      </c>
    </row>
    <row r="271" spans="1:7" x14ac:dyDescent="0.3">
      <c r="E271" s="65">
        <v>3</v>
      </c>
      <c r="F271" s="65" t="s">
        <v>135</v>
      </c>
      <c r="G271" s="65">
        <v>534.61720000000003</v>
      </c>
    </row>
    <row r="272" spans="1:7" x14ac:dyDescent="0.3">
      <c r="E272" s="65">
        <v>4</v>
      </c>
      <c r="F272" s="65" t="s">
        <v>136</v>
      </c>
      <c r="G272" s="65">
        <v>984.00800000000004</v>
      </c>
    </row>
    <row r="273" spans="1:7" x14ac:dyDescent="0.3">
      <c r="E273" s="65">
        <v>5</v>
      </c>
      <c r="F273" s="65" t="s">
        <v>137</v>
      </c>
      <c r="G273" s="65">
        <v>872.94740000000002</v>
      </c>
    </row>
    <row r="274" spans="1:7" x14ac:dyDescent="0.3">
      <c r="E274" s="65">
        <v>6</v>
      </c>
      <c r="F274" s="65" t="s">
        <v>138</v>
      </c>
      <c r="G274" s="65">
        <v>250.57169999999999</v>
      </c>
    </row>
    <row r="275" spans="1:7" x14ac:dyDescent="0.3">
      <c r="E275" s="65"/>
      <c r="F275" s="65"/>
      <c r="G275" s="65"/>
    </row>
    <row r="276" spans="1:7" x14ac:dyDescent="0.3">
      <c r="E276" s="65"/>
      <c r="F276" s="65"/>
      <c r="G276" s="65"/>
    </row>
    <row r="277" spans="1:7" x14ac:dyDescent="0.3">
      <c r="E277" s="65"/>
      <c r="F277" s="65"/>
      <c r="G277" s="65"/>
    </row>
    <row r="278" spans="1:7" x14ac:dyDescent="0.3">
      <c r="E278" s="65"/>
      <c r="F278" s="65"/>
      <c r="G278" s="65"/>
    </row>
    <row r="280" spans="1:7" x14ac:dyDescent="0.3">
      <c r="A280" t="s">
        <v>139</v>
      </c>
    </row>
    <row r="281" spans="1:7" x14ac:dyDescent="0.3">
      <c r="E281" s="1" t="s">
        <v>140</v>
      </c>
      <c r="F281" s="1"/>
      <c r="G281" s="1" t="s">
        <v>92</v>
      </c>
    </row>
    <row r="282" spans="1:7" x14ac:dyDescent="0.3">
      <c r="E282" s="65">
        <v>0.1</v>
      </c>
      <c r="F282" s="63"/>
      <c r="G282" s="63">
        <v>1511.4866999999999</v>
      </c>
    </row>
    <row r="283" spans="1:7" x14ac:dyDescent="0.3">
      <c r="E283" s="65">
        <v>0.2</v>
      </c>
      <c r="F283" s="63"/>
      <c r="G283" s="63">
        <v>799.75239999999997</v>
      </c>
    </row>
    <row r="284" spans="1:7" x14ac:dyDescent="0.3">
      <c r="E284" s="65">
        <v>0.3</v>
      </c>
      <c r="F284" s="63"/>
      <c r="G284" s="63">
        <v>562.04259999999999</v>
      </c>
    </row>
    <row r="285" spans="1:7" x14ac:dyDescent="0.3">
      <c r="E285" s="65">
        <v>0.4</v>
      </c>
      <c r="F285" s="63"/>
      <c r="G285" s="63">
        <v>443.1986</v>
      </c>
    </row>
    <row r="286" spans="1:7" x14ac:dyDescent="0.3">
      <c r="E286" s="65">
        <v>0.5</v>
      </c>
      <c r="F286" s="63"/>
      <c r="G286" s="63">
        <v>371.61559999999997</v>
      </c>
    </row>
    <row r="287" spans="1:7" x14ac:dyDescent="0.3">
      <c r="E287" s="65">
        <v>0.6</v>
      </c>
      <c r="F287" s="63"/>
      <c r="G287" s="63">
        <v>323.94839999999999</v>
      </c>
    </row>
    <row r="288" spans="1:7" x14ac:dyDescent="0.3">
      <c r="E288" s="65">
        <v>0.7</v>
      </c>
      <c r="F288" s="63"/>
      <c r="G288" s="63">
        <v>289.85660000000001</v>
      </c>
    </row>
    <row r="289" spans="1:7" x14ac:dyDescent="0.3">
      <c r="E289" s="65">
        <v>0.8</v>
      </c>
      <c r="F289" s="63"/>
      <c r="G289" s="63">
        <v>264.23820000000001</v>
      </c>
    </row>
    <row r="290" spans="1:7" x14ac:dyDescent="0.3">
      <c r="E290" s="65">
        <v>0.9</v>
      </c>
      <c r="F290" s="63"/>
      <c r="G290" s="63">
        <v>244.3117</v>
      </c>
    </row>
    <row r="291" spans="1:7" x14ac:dyDescent="0.3">
      <c r="E291" s="65">
        <v>1</v>
      </c>
      <c r="F291" s="63"/>
      <c r="G291" s="63">
        <v>228.35499999999999</v>
      </c>
    </row>
    <row r="293" spans="1:7" x14ac:dyDescent="0.3">
      <c r="A293" t="s">
        <v>141</v>
      </c>
    </row>
    <row r="294" spans="1:7" x14ac:dyDescent="0.3">
      <c r="E294" s="1" t="s">
        <v>115</v>
      </c>
      <c r="F294" s="1"/>
      <c r="G294" s="1" t="s">
        <v>92</v>
      </c>
    </row>
    <row r="295" spans="1:7" x14ac:dyDescent="0.3">
      <c r="E295" s="65">
        <v>0</v>
      </c>
      <c r="F295" s="65"/>
      <c r="G295" s="63">
        <v>210.30770000000001</v>
      </c>
    </row>
    <row r="296" spans="1:7" x14ac:dyDescent="0.3">
      <c r="E296" s="65">
        <v>0.4</v>
      </c>
      <c r="F296" s="65"/>
      <c r="G296" s="63">
        <v>227.51329999999999</v>
      </c>
    </row>
    <row r="297" spans="1:7" x14ac:dyDescent="0.3">
      <c r="E297" s="65">
        <v>0.8</v>
      </c>
      <c r="F297" s="65"/>
      <c r="G297" s="63">
        <v>254.08099999999999</v>
      </c>
    </row>
    <row r="298" spans="1:7" x14ac:dyDescent="0.3">
      <c r="E298" s="65">
        <v>1.2</v>
      </c>
      <c r="F298" s="65"/>
      <c r="G298" s="63">
        <v>271.28660000000002</v>
      </c>
    </row>
    <row r="299" spans="1:7" x14ac:dyDescent="0.3">
      <c r="E299" s="65">
        <v>1.6</v>
      </c>
      <c r="F299" s="65"/>
      <c r="G299" s="63">
        <v>297.85430000000002</v>
      </c>
    </row>
    <row r="300" spans="1:7" x14ac:dyDescent="0.3">
      <c r="E300" s="65">
        <v>2</v>
      </c>
      <c r="F300" s="65"/>
      <c r="G300" s="63">
        <v>315.05990000000003</v>
      </c>
    </row>
    <row r="301" spans="1:7" x14ac:dyDescent="0.3">
      <c r="E301" s="65">
        <v>2.4</v>
      </c>
      <c r="F301" s="65"/>
      <c r="G301" s="63">
        <v>332.26549999999997</v>
      </c>
    </row>
    <row r="302" spans="1:7" x14ac:dyDescent="0.3">
      <c r="E302" s="65">
        <v>2.8</v>
      </c>
      <c r="F302" s="65"/>
      <c r="G302" s="63">
        <v>358.83319999999998</v>
      </c>
    </row>
    <row r="303" spans="1:7" x14ac:dyDescent="0.3">
      <c r="E303" s="65">
        <v>3.2</v>
      </c>
      <c r="F303" s="65"/>
      <c r="G303" s="63">
        <v>376.03879999999998</v>
      </c>
    </row>
    <row r="304" spans="1:7" x14ac:dyDescent="0.3">
      <c r="E304" s="65">
        <v>3.6</v>
      </c>
      <c r="F304" s="65"/>
      <c r="G304" s="63">
        <v>402.60649999999998</v>
      </c>
    </row>
    <row r="306" spans="1:7" x14ac:dyDescent="0.3">
      <c r="A306" t="s">
        <v>142</v>
      </c>
    </row>
    <row r="307" spans="1:7" x14ac:dyDescent="0.3">
      <c r="E307" s="1" t="s">
        <v>143</v>
      </c>
      <c r="F307" s="1"/>
      <c r="G307" s="1" t="s">
        <v>92</v>
      </c>
    </row>
    <row r="308" spans="1:7" x14ac:dyDescent="0.3">
      <c r="E308" s="63">
        <v>10000</v>
      </c>
      <c r="F308" s="63"/>
      <c r="G308" s="63">
        <v>274.57170000000002</v>
      </c>
    </row>
    <row r="309" spans="1:7" x14ac:dyDescent="0.3">
      <c r="E309" s="63">
        <v>20000</v>
      </c>
      <c r="F309" s="63"/>
      <c r="G309" s="63">
        <v>280.77670000000001</v>
      </c>
    </row>
    <row r="310" spans="1:7" x14ac:dyDescent="0.3">
      <c r="E310" s="63">
        <v>30000</v>
      </c>
      <c r="F310" s="63"/>
      <c r="G310" s="63">
        <v>286.98180000000002</v>
      </c>
    </row>
    <row r="311" spans="1:7" x14ac:dyDescent="0.3">
      <c r="E311" s="63">
        <v>40000</v>
      </c>
      <c r="F311" s="63"/>
      <c r="G311" s="63">
        <v>293.18680000000001</v>
      </c>
    </row>
    <row r="312" spans="1:7" x14ac:dyDescent="0.3">
      <c r="E312" s="63">
        <v>50000</v>
      </c>
      <c r="F312" s="63"/>
      <c r="G312" s="63">
        <v>299.39179999999999</v>
      </c>
    </row>
    <row r="313" spans="1:7" x14ac:dyDescent="0.3">
      <c r="E313" s="63">
        <v>60000</v>
      </c>
      <c r="F313" s="63"/>
      <c r="G313" s="63">
        <v>305.59679999999997</v>
      </c>
    </row>
    <row r="314" spans="1:7" x14ac:dyDescent="0.3">
      <c r="E314" s="63">
        <v>70000</v>
      </c>
      <c r="F314" s="63"/>
      <c r="G314" s="63">
        <v>311.80180000000001</v>
      </c>
    </row>
    <row r="315" spans="1:7" x14ac:dyDescent="0.3">
      <c r="E315" s="63">
        <v>80000</v>
      </c>
      <c r="F315" s="63"/>
      <c r="G315" s="63">
        <v>318.00689999999997</v>
      </c>
    </row>
    <row r="316" spans="1:7" x14ac:dyDescent="0.3">
      <c r="E316" s="63">
        <v>90000</v>
      </c>
      <c r="F316" s="63"/>
      <c r="G316" s="63">
        <v>324.21190000000001</v>
      </c>
    </row>
    <row r="317" spans="1:7" x14ac:dyDescent="0.3">
      <c r="E317" s="63">
        <v>100000</v>
      </c>
      <c r="F317" s="63"/>
      <c r="G317" s="63">
        <v>330.4169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30700-D940-43C3-88F6-252FB7D28C91}">
  <sheetPr codeName="Sheet21"/>
  <dimension ref="A1:D26"/>
  <sheetViews>
    <sheetView topLeftCell="B1" zoomScale="120" zoomScaleNormal="120" workbookViewId="0">
      <selection activeCell="B25" sqref="B25"/>
    </sheetView>
  </sheetViews>
  <sheetFormatPr defaultRowHeight="14.4" x14ac:dyDescent="0.3"/>
  <cols>
    <col min="1" max="1" width="7.5546875" customWidth="1"/>
    <col min="2" max="2" width="23.44140625" customWidth="1"/>
    <col min="4" max="4" width="19.77734375" bestFit="1" customWidth="1"/>
  </cols>
  <sheetData>
    <row r="1" spans="2:4" x14ac:dyDescent="0.3">
      <c r="B1" s="2"/>
      <c r="C1" s="1" t="s">
        <v>92</v>
      </c>
      <c r="D1" s="1" t="s">
        <v>144</v>
      </c>
    </row>
    <row r="2" spans="2:4" x14ac:dyDescent="0.3">
      <c r="B2" s="2" t="s">
        <v>145</v>
      </c>
      <c r="C2" s="2">
        <v>306</v>
      </c>
      <c r="D2" s="2"/>
    </row>
    <row r="3" spans="2:4" x14ac:dyDescent="0.3">
      <c r="B3" s="2" t="s">
        <v>146</v>
      </c>
      <c r="C3" s="2">
        <v>281</v>
      </c>
      <c r="D3" s="51">
        <f>1-C3/C2</f>
        <v>8.1699346405228801E-2</v>
      </c>
    </row>
    <row r="4" spans="2:4" x14ac:dyDescent="0.3">
      <c r="B4" s="2" t="s">
        <v>147</v>
      </c>
      <c r="C4" s="3">
        <v>233</v>
      </c>
      <c r="D4" s="51">
        <f t="shared" ref="D4:D8" si="0">1-C4/C3</f>
        <v>0.1708185053380783</v>
      </c>
    </row>
    <row r="5" spans="2:4" x14ac:dyDescent="0.3">
      <c r="B5" s="2" t="s">
        <v>148</v>
      </c>
      <c r="C5" s="3">
        <v>192</v>
      </c>
      <c r="D5" s="51">
        <f t="shared" si="0"/>
        <v>0.17596566523605151</v>
      </c>
    </row>
    <row r="6" spans="2:4" x14ac:dyDescent="0.3">
      <c r="B6" s="2" t="s">
        <v>149</v>
      </c>
      <c r="C6" s="3">
        <v>167</v>
      </c>
      <c r="D6" s="51">
        <f t="shared" si="0"/>
        <v>0.13020833333333337</v>
      </c>
    </row>
    <row r="7" spans="2:4" x14ac:dyDescent="0.3">
      <c r="B7" s="2" t="s">
        <v>150</v>
      </c>
      <c r="C7" s="3">
        <v>138</v>
      </c>
      <c r="D7" s="51">
        <f t="shared" si="0"/>
        <v>0.17365269461077848</v>
      </c>
    </row>
    <row r="8" spans="2:4" x14ac:dyDescent="0.3">
      <c r="B8" s="2" t="s">
        <v>151</v>
      </c>
      <c r="C8" s="3">
        <v>113</v>
      </c>
      <c r="D8" s="51">
        <f t="shared" si="0"/>
        <v>0.1811594202898551</v>
      </c>
    </row>
    <row r="9" spans="2:4" x14ac:dyDescent="0.3">
      <c r="C9" s="66"/>
      <c r="D9" s="67"/>
    </row>
    <row r="19" spans="1:3" x14ac:dyDescent="0.3">
      <c r="A19" t="s">
        <v>152</v>
      </c>
    </row>
    <row r="21" spans="1:3" x14ac:dyDescent="0.3">
      <c r="B21" t="s">
        <v>153</v>
      </c>
      <c r="C21" t="s">
        <v>92</v>
      </c>
    </row>
    <row r="22" spans="1:3" x14ac:dyDescent="0.3">
      <c r="B22">
        <v>100</v>
      </c>
      <c r="C22" s="66">
        <v>110</v>
      </c>
    </row>
    <row r="23" spans="1:3" x14ac:dyDescent="0.3">
      <c r="B23">
        <v>200</v>
      </c>
      <c r="C23" s="66">
        <f>C22*0.85</f>
        <v>93.5</v>
      </c>
    </row>
    <row r="24" spans="1:3" x14ac:dyDescent="0.3">
      <c r="B24">
        <v>400</v>
      </c>
      <c r="C24" s="66">
        <f t="shared" ref="C24:C26" si="1">C23*0.85</f>
        <v>79.474999999999994</v>
      </c>
    </row>
    <row r="25" spans="1:3" x14ac:dyDescent="0.3">
      <c r="B25">
        <v>800</v>
      </c>
      <c r="C25" s="66">
        <f t="shared" si="1"/>
        <v>67.553749999999994</v>
      </c>
    </row>
    <row r="26" spans="1:3" x14ac:dyDescent="0.3">
      <c r="B26">
        <v>1600</v>
      </c>
      <c r="C26" s="66">
        <f t="shared" si="1"/>
        <v>57.420687499999993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AD12C-52A9-4DB4-94A1-E213ADDA2D5F}">
  <sheetPr codeName="Sheet10"/>
  <dimension ref="A2:P240"/>
  <sheetViews>
    <sheetView zoomScale="80" zoomScaleNormal="80" workbookViewId="0">
      <selection activeCell="L30" sqref="L30"/>
    </sheetView>
  </sheetViews>
  <sheetFormatPr defaultRowHeight="14.4" x14ac:dyDescent="0.3"/>
  <cols>
    <col min="1" max="1" width="3.44140625" customWidth="1"/>
    <col min="2" max="2" width="26.77734375" customWidth="1"/>
    <col min="4" max="4" width="34.44140625" bestFit="1" customWidth="1"/>
    <col min="5" max="5" width="19.5546875" bestFit="1" customWidth="1"/>
    <col min="6" max="6" width="15.109375" bestFit="1" customWidth="1"/>
    <col min="7" max="7" width="13.5546875" bestFit="1" customWidth="1"/>
    <col min="8" max="8" width="12.44140625" bestFit="1" customWidth="1"/>
    <col min="9" max="9" width="12.109375" customWidth="1"/>
    <col min="10" max="10" width="12.44140625" bestFit="1" customWidth="1"/>
  </cols>
  <sheetData>
    <row r="2" spans="1:4" x14ac:dyDescent="0.3">
      <c r="A2" s="1" t="s">
        <v>0</v>
      </c>
      <c r="B2" s="2"/>
      <c r="C2" s="2"/>
      <c r="D2" s="2"/>
    </row>
    <row r="3" spans="1:4" x14ac:dyDescent="0.3">
      <c r="A3" s="2"/>
      <c r="B3" s="2" t="s">
        <v>1</v>
      </c>
      <c r="C3" s="2" t="s">
        <v>2</v>
      </c>
      <c r="D3" s="2"/>
    </row>
    <row r="4" spans="1:4" x14ac:dyDescent="0.3">
      <c r="A4" s="2"/>
      <c r="B4" s="2" t="s">
        <v>3</v>
      </c>
      <c r="C4" s="2">
        <v>9.6999999999999993</v>
      </c>
      <c r="D4" s="2" t="s">
        <v>4</v>
      </c>
    </row>
    <row r="5" spans="1:4" x14ac:dyDescent="0.3">
      <c r="A5" s="2"/>
      <c r="B5" s="2" t="s">
        <v>5</v>
      </c>
      <c r="C5" s="2">
        <v>2.4</v>
      </c>
      <c r="D5" s="2" t="s">
        <v>6</v>
      </c>
    </row>
    <row r="6" spans="1:4" x14ac:dyDescent="0.3">
      <c r="A6" s="2"/>
      <c r="B6" s="2" t="s">
        <v>7</v>
      </c>
      <c r="C6" s="2">
        <v>37.5</v>
      </c>
      <c r="D6" s="2" t="s">
        <v>8</v>
      </c>
    </row>
    <row r="7" spans="1:4" x14ac:dyDescent="0.3">
      <c r="A7" s="1" t="s">
        <v>9</v>
      </c>
      <c r="B7" s="2"/>
      <c r="C7" s="2"/>
      <c r="D7" s="2"/>
    </row>
    <row r="8" spans="1:4" x14ac:dyDescent="0.3">
      <c r="A8" s="2"/>
      <c r="B8" s="2" t="s">
        <v>10</v>
      </c>
      <c r="C8" s="3">
        <v>490.8615351753914</v>
      </c>
      <c r="D8" s="2"/>
    </row>
    <row r="9" spans="1:4" x14ac:dyDescent="0.3">
      <c r="A9" s="2"/>
      <c r="B9" s="2" t="s">
        <v>11</v>
      </c>
      <c r="C9" s="68">
        <v>100</v>
      </c>
      <c r="D9" s="2" t="s">
        <v>12</v>
      </c>
    </row>
    <row r="10" spans="1:4" x14ac:dyDescent="0.3">
      <c r="A10" s="2"/>
      <c r="B10" s="2" t="s">
        <v>13</v>
      </c>
      <c r="C10" s="2">
        <v>60</v>
      </c>
      <c r="D10" s="2" t="s">
        <v>6</v>
      </c>
    </row>
    <row r="11" spans="1:4" x14ac:dyDescent="0.3">
      <c r="A11" s="2"/>
      <c r="B11" s="2" t="s">
        <v>14</v>
      </c>
      <c r="C11" s="2">
        <v>5000</v>
      </c>
      <c r="D11" s="2" t="s">
        <v>6</v>
      </c>
    </row>
    <row r="12" spans="1:4" x14ac:dyDescent="0.3">
      <c r="A12" s="1" t="s">
        <v>15</v>
      </c>
      <c r="B12" s="2"/>
      <c r="C12" s="2"/>
      <c r="D12" s="2"/>
    </row>
    <row r="13" spans="1:4" x14ac:dyDescent="0.3">
      <c r="A13" s="2"/>
      <c r="B13" s="2" t="s">
        <v>233</v>
      </c>
      <c r="C13" s="3">
        <v>313.60948664460108</v>
      </c>
      <c r="D13" s="2" t="s">
        <v>19</v>
      </c>
    </row>
    <row r="14" spans="1:4" x14ac:dyDescent="0.3">
      <c r="A14" s="2"/>
      <c r="B14" s="2" t="s">
        <v>20</v>
      </c>
      <c r="C14" s="3">
        <v>53.868701520943134</v>
      </c>
      <c r="D14" s="2" t="s">
        <v>21</v>
      </c>
    </row>
    <row r="15" spans="1:4" x14ac:dyDescent="0.3">
      <c r="A15" s="2"/>
      <c r="B15" s="2" t="s">
        <v>22</v>
      </c>
      <c r="C15" s="3">
        <v>171.77000000000004</v>
      </c>
      <c r="D15" s="2" t="s">
        <v>23</v>
      </c>
    </row>
    <row r="16" spans="1:4" x14ac:dyDescent="0.3">
      <c r="A16" s="1" t="s">
        <v>24</v>
      </c>
      <c r="B16" s="2"/>
      <c r="C16" s="2"/>
      <c r="D16" s="2"/>
    </row>
    <row r="17" spans="1:4" x14ac:dyDescent="0.3">
      <c r="A17" s="2"/>
      <c r="B17" s="2" t="s">
        <v>25</v>
      </c>
      <c r="C17" s="3">
        <v>92.694164727619651</v>
      </c>
      <c r="D17" s="2" t="s">
        <v>26</v>
      </c>
    </row>
    <row r="18" spans="1:4" x14ac:dyDescent="0.3">
      <c r="A18" s="2"/>
      <c r="B18" s="2" t="s">
        <v>27</v>
      </c>
      <c r="C18" s="4">
        <v>0.60003175673722153</v>
      </c>
      <c r="D18" s="2"/>
    </row>
    <row r="19" spans="1:4" x14ac:dyDescent="0.3">
      <c r="A19" s="2"/>
      <c r="B19" s="2" t="s">
        <v>28</v>
      </c>
      <c r="C19" s="4">
        <v>0.95</v>
      </c>
      <c r="D19" s="2"/>
    </row>
    <row r="20" spans="1:4" x14ac:dyDescent="0.3">
      <c r="A20" s="2"/>
      <c r="B20" s="2" t="s">
        <v>29</v>
      </c>
      <c r="C20" s="4">
        <v>0.8</v>
      </c>
      <c r="D20" s="2"/>
    </row>
    <row r="21" spans="1:4" x14ac:dyDescent="0.3">
      <c r="A21" s="2"/>
      <c r="B21" s="2" t="s">
        <v>30</v>
      </c>
      <c r="C21" s="4">
        <v>0.98</v>
      </c>
      <c r="D21" s="2"/>
    </row>
    <row r="22" spans="1:4" x14ac:dyDescent="0.3">
      <c r="A22" s="2"/>
      <c r="B22" s="2" t="s">
        <v>31</v>
      </c>
      <c r="C22" s="3">
        <v>152.80066621099726</v>
      </c>
      <c r="D22" s="2" t="s">
        <v>26</v>
      </c>
    </row>
    <row r="23" spans="1:4" x14ac:dyDescent="0.3">
      <c r="A23" s="2"/>
      <c r="B23" s="2" t="s">
        <v>32</v>
      </c>
      <c r="C23" s="3">
        <v>122.24053296879784</v>
      </c>
      <c r="D23" s="2" t="s">
        <v>26</v>
      </c>
    </row>
    <row r="24" spans="1:4" x14ac:dyDescent="0.3">
      <c r="A24" s="2"/>
      <c r="B24" s="2" t="s">
        <v>33</v>
      </c>
      <c r="C24" s="3">
        <v>996.94000105900886</v>
      </c>
      <c r="D24" s="2" t="s">
        <v>34</v>
      </c>
    </row>
    <row r="25" spans="1:4" x14ac:dyDescent="0.3">
      <c r="A25" s="2"/>
      <c r="B25" s="2" t="s">
        <v>35</v>
      </c>
      <c r="C25" s="3">
        <v>94.031179206767561</v>
      </c>
      <c r="D25" s="2"/>
    </row>
    <row r="26" spans="1:4" x14ac:dyDescent="0.3">
      <c r="A26" s="2"/>
      <c r="B26" s="2" t="s">
        <v>36</v>
      </c>
      <c r="C26" s="5">
        <v>0.48723228319989914</v>
      </c>
      <c r="D26" s="2" t="s">
        <v>37</v>
      </c>
    </row>
    <row r="27" spans="1:4" x14ac:dyDescent="0.3">
      <c r="A27" s="2"/>
      <c r="B27" s="2" t="s">
        <v>38</v>
      </c>
      <c r="C27" s="2">
        <v>0.81</v>
      </c>
      <c r="D27" s="2" t="s">
        <v>37</v>
      </c>
    </row>
    <row r="28" spans="1:4" x14ac:dyDescent="0.3">
      <c r="A28" s="1" t="s">
        <v>39</v>
      </c>
      <c r="B28" s="2"/>
      <c r="C28" s="2"/>
      <c r="D28" s="2"/>
    </row>
    <row r="29" spans="1:4" x14ac:dyDescent="0.3">
      <c r="A29" s="2"/>
      <c r="B29" s="2" t="s">
        <v>40</v>
      </c>
      <c r="C29" s="4">
        <v>7.0000000000000007E-2</v>
      </c>
      <c r="D29" s="2"/>
    </row>
    <row r="30" spans="1:4" x14ac:dyDescent="0.3">
      <c r="A30" s="2"/>
      <c r="B30" s="2" t="s">
        <v>41</v>
      </c>
      <c r="C30" s="4">
        <v>0.08</v>
      </c>
      <c r="D30" s="2"/>
    </row>
    <row r="31" spans="1:4" x14ac:dyDescent="0.3">
      <c r="A31" s="2"/>
      <c r="B31" s="2" t="s">
        <v>42</v>
      </c>
      <c r="C31" s="4">
        <v>0.02</v>
      </c>
      <c r="D31" s="2" t="s">
        <v>43</v>
      </c>
    </row>
    <row r="32" spans="1:4" x14ac:dyDescent="0.3">
      <c r="A32" s="2"/>
      <c r="B32" s="2" t="s">
        <v>44</v>
      </c>
      <c r="C32" s="6">
        <v>4.7407084158821444E-2</v>
      </c>
      <c r="D32" s="2" t="s">
        <v>43</v>
      </c>
    </row>
    <row r="35" spans="1:11" ht="15" thickBot="1" x14ac:dyDescent="0.35">
      <c r="A35" s="7" t="s">
        <v>45</v>
      </c>
      <c r="G35" s="8"/>
      <c r="H35" s="8"/>
    </row>
    <row r="36" spans="1:11" x14ac:dyDescent="0.3">
      <c r="A36" s="7"/>
      <c r="C36" s="9"/>
      <c r="D36" s="10"/>
      <c r="E36" s="11" t="s">
        <v>46</v>
      </c>
      <c r="F36" s="10"/>
      <c r="G36" s="10"/>
      <c r="H36" s="12" t="s">
        <v>47</v>
      </c>
      <c r="I36" s="13"/>
      <c r="J36" s="14"/>
    </row>
    <row r="37" spans="1:11" ht="15" thickBot="1" x14ac:dyDescent="0.35">
      <c r="C37" s="15"/>
      <c r="D37" s="16"/>
      <c r="E37" s="17" t="s">
        <v>48</v>
      </c>
      <c r="F37" s="18" t="s">
        <v>49</v>
      </c>
      <c r="G37" s="19" t="s">
        <v>50</v>
      </c>
      <c r="H37" s="17" t="s">
        <v>51</v>
      </c>
      <c r="I37" s="18" t="s">
        <v>52</v>
      </c>
      <c r="J37" s="20" t="s">
        <v>53</v>
      </c>
    </row>
    <row r="38" spans="1:11" x14ac:dyDescent="0.3">
      <c r="C38" s="21">
        <v>1.1000000000000001</v>
      </c>
      <c r="D38" s="22" t="s">
        <v>54</v>
      </c>
      <c r="E38" s="23">
        <v>556451312.14287531</v>
      </c>
      <c r="F38" s="23">
        <v>1133621.7492455337</v>
      </c>
      <c r="G38" s="23">
        <v>5564.5131214287539</v>
      </c>
      <c r="H38" s="23">
        <v>79.597089456630641</v>
      </c>
      <c r="I38" s="24">
        <v>0.70822492396963466</v>
      </c>
      <c r="J38" s="24">
        <v>0.28856105880785776</v>
      </c>
    </row>
    <row r="39" spans="1:11" x14ac:dyDescent="0.3">
      <c r="C39" s="25" t="s">
        <v>55</v>
      </c>
      <c r="D39" s="16" t="s">
        <v>56</v>
      </c>
      <c r="E39" s="26">
        <v>76130056.266742721</v>
      </c>
      <c r="F39" s="26">
        <v>155094.76871016269</v>
      </c>
      <c r="G39" s="26">
        <v>761.30056266742724</v>
      </c>
      <c r="H39" s="26">
        <v>10.889957066803246</v>
      </c>
      <c r="I39" s="27">
        <v>9.6894736582944743E-2</v>
      </c>
      <c r="J39" s="27">
        <v>3.9479050842443672E-2</v>
      </c>
    </row>
    <row r="40" spans="1:11" x14ac:dyDescent="0.3">
      <c r="C40" s="25" t="s">
        <v>57</v>
      </c>
      <c r="D40" s="16" t="s">
        <v>58</v>
      </c>
      <c r="E40" s="26">
        <v>366525051.57400668</v>
      </c>
      <c r="F40" s="26">
        <v>746697.4397230827</v>
      </c>
      <c r="G40" s="26">
        <v>3665.2505157400665</v>
      </c>
      <c r="H40" s="26">
        <v>52.429254243076564</v>
      </c>
      <c r="I40" s="27">
        <v>0.46649575824401424</v>
      </c>
      <c r="J40" s="27">
        <v>0.19007028046084234</v>
      </c>
      <c r="K40" s="8"/>
    </row>
    <row r="41" spans="1:11" x14ac:dyDescent="0.3">
      <c r="C41" s="25" t="s">
        <v>59</v>
      </c>
      <c r="D41" s="16" t="s">
        <v>60</v>
      </c>
      <c r="E41" s="26">
        <v>113796204.30212595</v>
      </c>
      <c r="F41" s="26">
        <v>231829.54081228841</v>
      </c>
      <c r="G41" s="26">
        <v>1137.9620430212594</v>
      </c>
      <c r="H41" s="26">
        <v>16.27787814675083</v>
      </c>
      <c r="I41" s="27">
        <v>0.14483442914267561</v>
      </c>
      <c r="J41" s="27">
        <v>5.9011727504571759E-2</v>
      </c>
    </row>
    <row r="42" spans="1:11" x14ac:dyDescent="0.3">
      <c r="C42" s="21">
        <v>1.2</v>
      </c>
      <c r="D42" s="22" t="s">
        <v>61</v>
      </c>
      <c r="E42" s="23">
        <v>157820117.87881771</v>
      </c>
      <c r="F42" s="23">
        <v>321516.57151629624</v>
      </c>
      <c r="G42" s="23">
        <v>1578.201178788177</v>
      </c>
      <c r="H42" s="23">
        <v>22.575240217298294</v>
      </c>
      <c r="I42" s="24">
        <v>0.20086598512127446</v>
      </c>
      <c r="J42" s="24">
        <v>0.14619728311277774</v>
      </c>
    </row>
    <row r="43" spans="1:11" x14ac:dyDescent="0.3">
      <c r="C43" s="25" t="s">
        <v>62</v>
      </c>
      <c r="D43" s="16" t="s">
        <v>63</v>
      </c>
      <c r="E43" s="26">
        <v>10484303.996419411</v>
      </c>
      <c r="F43" s="26">
        <v>21358.984652715208</v>
      </c>
      <c r="G43" s="26">
        <v>104.84303996419411</v>
      </c>
      <c r="H43" s="26">
        <v>1.4997180613696413</v>
      </c>
      <c r="I43" s="27">
        <v>1.3343926483243078E-2</v>
      </c>
      <c r="J43" s="27">
        <v>5.4368851255281857E-3</v>
      </c>
    </row>
    <row r="44" spans="1:11" x14ac:dyDescent="0.3">
      <c r="C44" s="25" t="s">
        <v>64</v>
      </c>
      <c r="D44" s="16" t="s">
        <v>65</v>
      </c>
      <c r="E44" s="26">
        <v>14005322.157288099</v>
      </c>
      <c r="F44" s="26">
        <v>28532.123936506472</v>
      </c>
      <c r="G44" s="26">
        <v>140.053221572881</v>
      </c>
      <c r="H44" s="26">
        <v>2.003379013214293</v>
      </c>
      <c r="I44" s="27">
        <v>1.7825311942959002E-2</v>
      </c>
      <c r="J44" s="27">
        <v>7.2627928130656137E-3</v>
      </c>
    </row>
    <row r="45" spans="1:11" x14ac:dyDescent="0.3">
      <c r="C45" s="25" t="s">
        <v>66</v>
      </c>
      <c r="D45" s="16" t="s">
        <v>67</v>
      </c>
      <c r="E45" s="26">
        <v>9228751</v>
      </c>
      <c r="F45" s="26">
        <v>18801.128910421641</v>
      </c>
      <c r="G45" s="26">
        <v>92.287510000000012</v>
      </c>
      <c r="H45" s="26">
        <v>1.3201185852022166</v>
      </c>
      <c r="I45" s="27">
        <v>1.1745917985420238E-2</v>
      </c>
      <c r="J45" s="27">
        <v>4.7857882656053572E-3</v>
      </c>
    </row>
    <row r="46" spans="1:11" x14ac:dyDescent="0.3">
      <c r="C46" s="25" t="s">
        <v>68</v>
      </c>
      <c r="D46" s="16" t="s">
        <v>69</v>
      </c>
      <c r="E46" s="26">
        <v>124101740.7251102</v>
      </c>
      <c r="F46" s="26">
        <v>252824.33401665295</v>
      </c>
      <c r="G46" s="26">
        <v>1241.017407251102</v>
      </c>
      <c r="H46" s="26">
        <v>17.752024557512144</v>
      </c>
      <c r="I46" s="27">
        <v>0.15795082870965213</v>
      </c>
      <c r="J46" s="27">
        <v>6.4355908454289304E-2</v>
      </c>
    </row>
    <row r="47" spans="1:11" x14ac:dyDescent="0.3">
      <c r="C47" s="28" t="s">
        <v>70</v>
      </c>
      <c r="D47" s="29" t="s">
        <v>71</v>
      </c>
      <c r="E47" s="26">
        <v>92610340.508999035</v>
      </c>
      <c r="F47" s="26">
        <v>188668.97051916711</v>
      </c>
      <c r="G47" s="26">
        <v>926.10340508999036</v>
      </c>
      <c r="H47" s="26">
        <v>13.24736485878049</v>
      </c>
      <c r="I47" s="27">
        <v>0.11787006326430781</v>
      </c>
      <c r="J47" s="27">
        <v>4.8025294092524977E-2</v>
      </c>
    </row>
    <row r="48" spans="1:11" x14ac:dyDescent="0.3">
      <c r="C48" s="28" t="s">
        <v>72</v>
      </c>
      <c r="D48" s="29" t="s">
        <v>73</v>
      </c>
      <c r="E48" s="26">
        <v>31491400.216111168</v>
      </c>
      <c r="F48" s="26">
        <v>64155.363497485843</v>
      </c>
      <c r="G48" s="26">
        <v>314.91400216111168</v>
      </c>
      <c r="H48" s="26">
        <v>4.5046596987316541</v>
      </c>
      <c r="I48" s="27">
        <v>4.0080765445344328E-2</v>
      </c>
      <c r="J48" s="27">
        <v>1.633061436176432E-2</v>
      </c>
    </row>
    <row r="49" spans="1:10" x14ac:dyDescent="0.3">
      <c r="C49" s="21">
        <v>1.3</v>
      </c>
      <c r="D49" s="22" t="s">
        <v>74</v>
      </c>
      <c r="E49" s="23">
        <v>71427143.002169296</v>
      </c>
      <c r="F49" s="23">
        <v>145513.832076183</v>
      </c>
      <c r="G49" s="23">
        <v>714.27143002169305</v>
      </c>
      <c r="H49" s="23">
        <v>10.217232967392892</v>
      </c>
      <c r="I49" s="24">
        <v>9.0909090909090912E-2</v>
      </c>
      <c r="J49" s="24">
        <v>3.7040243346634624E-2</v>
      </c>
    </row>
    <row r="50" spans="1:10" x14ac:dyDescent="0.3">
      <c r="C50" s="25" t="s">
        <v>75</v>
      </c>
      <c r="D50" s="16" t="s">
        <v>76</v>
      </c>
      <c r="E50" s="26">
        <v>14285428.60043386</v>
      </c>
      <c r="F50" s="26">
        <v>29102.766415236601</v>
      </c>
      <c r="G50" s="26">
        <v>142.8542860043386</v>
      </c>
      <c r="H50" s="26">
        <v>2.0434465934785786</v>
      </c>
      <c r="I50" s="27">
        <v>1.8181818181818181E-2</v>
      </c>
      <c r="J50" s="27">
        <v>7.4080486693269242E-3</v>
      </c>
    </row>
    <row r="51" spans="1:10" ht="15" thickBot="1" x14ac:dyDescent="0.35">
      <c r="C51" s="31" t="s">
        <v>77</v>
      </c>
      <c r="D51" s="19" t="s">
        <v>78</v>
      </c>
      <c r="E51" s="26">
        <v>57141714.40173544</v>
      </c>
      <c r="F51" s="26">
        <v>116411.06566094641</v>
      </c>
      <c r="G51" s="26">
        <v>571.41714401735442</v>
      </c>
      <c r="H51" s="26">
        <v>8.1737863739143144</v>
      </c>
      <c r="I51" s="27">
        <v>7.2727272727272724E-2</v>
      </c>
      <c r="J51" s="27">
        <v>2.9632194677307697E-2</v>
      </c>
    </row>
    <row r="52" spans="1:10" x14ac:dyDescent="0.3">
      <c r="J52" s="32"/>
    </row>
    <row r="53" spans="1:10" x14ac:dyDescent="0.3">
      <c r="C53" s="33" t="s">
        <v>79</v>
      </c>
      <c r="D53" s="34"/>
      <c r="E53" s="35">
        <v>1139047574.6299596</v>
      </c>
      <c r="F53" s="35">
        <v>2320506.8904471453</v>
      </c>
      <c r="G53" s="35">
        <v>7856.9857302386235</v>
      </c>
      <c r="H53" s="35">
        <v>112.38956264132183</v>
      </c>
      <c r="I53" s="48">
        <v>1</v>
      </c>
      <c r="J53" s="48">
        <v>0.47179858526727014</v>
      </c>
    </row>
    <row r="54" spans="1:10" x14ac:dyDescent="0.3">
      <c r="F54" s="8"/>
      <c r="G54" s="8"/>
      <c r="H54" s="8"/>
      <c r="J54" s="37"/>
    </row>
    <row r="55" spans="1:10" ht="15" thickBot="1" x14ac:dyDescent="0.35">
      <c r="A55" s="7" t="s">
        <v>80</v>
      </c>
      <c r="J55" s="37"/>
    </row>
    <row r="56" spans="1:10" x14ac:dyDescent="0.3">
      <c r="C56" s="9"/>
      <c r="D56" s="10"/>
      <c r="E56" s="11" t="s">
        <v>46</v>
      </c>
      <c r="F56" s="38"/>
      <c r="G56" s="38"/>
      <c r="H56" s="39" t="s">
        <v>47</v>
      </c>
      <c r="I56" s="40"/>
      <c r="J56" s="41"/>
    </row>
    <row r="57" spans="1:10" ht="15" thickBot="1" x14ac:dyDescent="0.35">
      <c r="C57" s="15"/>
      <c r="D57" s="16"/>
      <c r="E57" s="17" t="s">
        <v>48</v>
      </c>
      <c r="F57" s="18" t="s">
        <v>49</v>
      </c>
      <c r="G57" s="19" t="s">
        <v>50</v>
      </c>
      <c r="H57" s="17" t="s">
        <v>51</v>
      </c>
      <c r="I57" s="18" t="s">
        <v>52</v>
      </c>
      <c r="J57" s="42" t="s">
        <v>53</v>
      </c>
    </row>
    <row r="58" spans="1:10" x14ac:dyDescent="0.3">
      <c r="C58" s="43">
        <v>2.1</v>
      </c>
      <c r="D58" s="22" t="s">
        <v>81</v>
      </c>
      <c r="E58" s="23">
        <v>25987790.177918557</v>
      </c>
      <c r="F58" s="23">
        <v>52943.219860632933</v>
      </c>
      <c r="G58" s="23">
        <v>189.20810145796611</v>
      </c>
      <c r="H58" s="23">
        <v>53.105723317745806</v>
      </c>
      <c r="I58" s="24">
        <v>0.32490133355066475</v>
      </c>
      <c r="J58" s="24">
        <v>0.19252266450867475</v>
      </c>
    </row>
    <row r="59" spans="1:10" x14ac:dyDescent="0.3">
      <c r="C59" s="44" t="s">
        <v>82</v>
      </c>
      <c r="D59" s="16" t="s">
        <v>83</v>
      </c>
      <c r="E59" s="26">
        <v>3206838.6853193627</v>
      </c>
      <c r="F59" s="26">
        <v>6533.0820516900276</v>
      </c>
      <c r="G59" s="26">
        <v>32.06838685319363</v>
      </c>
      <c r="H59" s="26">
        <v>6.5531346367386201</v>
      </c>
      <c r="I59" s="27">
        <v>4.0092141663796176E-2</v>
      </c>
      <c r="J59" s="27">
        <v>2.3756892145133823E-2</v>
      </c>
    </row>
    <row r="60" spans="1:10" x14ac:dyDescent="0.3">
      <c r="C60" s="44" t="s">
        <v>84</v>
      </c>
      <c r="D60" s="16" t="s">
        <v>85</v>
      </c>
      <c r="E60" s="26">
        <v>22780951.492599193</v>
      </c>
      <c r="F60" s="26">
        <v>46410.137808942905</v>
      </c>
      <c r="G60" s="26">
        <v>157.13971460477248</v>
      </c>
      <c r="H60" s="26">
        <v>46.552588681007187</v>
      </c>
      <c r="I60" s="27">
        <v>0.2848091918868686</v>
      </c>
      <c r="J60" s="27">
        <v>0.16876577236354093</v>
      </c>
    </row>
    <row r="61" spans="1:10" ht="15" thickBot="1" x14ac:dyDescent="0.35">
      <c r="C61" s="45">
        <v>2.2000000000000002</v>
      </c>
      <c r="D61" s="46" t="s">
        <v>86</v>
      </c>
      <c r="E61" s="23">
        <v>53998924.231383942</v>
      </c>
      <c r="F61" s="23">
        <v>110008.46544655287</v>
      </c>
      <c r="G61" s="23">
        <v>539.98924231383944</v>
      </c>
      <c r="H61" s="23">
        <v>110.3461244705753</v>
      </c>
      <c r="I61" s="24">
        <v>0.67509866644933514</v>
      </c>
      <c r="J61" s="24">
        <v>0.40003465867834431</v>
      </c>
    </row>
    <row r="63" spans="1:10" x14ac:dyDescent="0.3">
      <c r="C63" s="33" t="s">
        <v>87</v>
      </c>
      <c r="D63" s="47"/>
      <c r="E63" s="35">
        <v>79986714.409302503</v>
      </c>
      <c r="F63" s="35">
        <v>162951.68530718581</v>
      </c>
      <c r="G63" s="35">
        <v>729.19734377180555</v>
      </c>
      <c r="H63" s="35">
        <v>163.45184778832112</v>
      </c>
      <c r="I63" s="48">
        <v>0.99999999999999989</v>
      </c>
      <c r="J63" s="48">
        <v>0.59255732318701904</v>
      </c>
    </row>
    <row r="65" spans="1:12" x14ac:dyDescent="0.3">
      <c r="C65" s="34" t="s">
        <v>51</v>
      </c>
      <c r="D65" s="34"/>
      <c r="E65" s="34"/>
      <c r="F65" s="34"/>
      <c r="G65" s="34"/>
      <c r="H65" s="35">
        <v>275.84141042964296</v>
      </c>
      <c r="I65" s="34"/>
      <c r="J65" s="34"/>
      <c r="K65" s="7"/>
      <c r="L65" s="7"/>
    </row>
    <row r="67" spans="1:12" x14ac:dyDescent="0.3">
      <c r="C67" s="34" t="s">
        <v>88</v>
      </c>
      <c r="D67" s="34"/>
      <c r="E67" s="35">
        <v>797268671.37802672</v>
      </c>
      <c r="F67" s="35">
        <v>1624223.1550963796</v>
      </c>
      <c r="G67" s="35">
        <v>7902.0169134590487</v>
      </c>
      <c r="H67" s="35">
        <v>259.96040043438654</v>
      </c>
      <c r="I67" s="36">
        <v>1.876911936479237</v>
      </c>
      <c r="J67" s="36">
        <v>0.9424270272889026</v>
      </c>
    </row>
    <row r="69" spans="1:12" x14ac:dyDescent="0.3">
      <c r="A69" s="7" t="s">
        <v>89</v>
      </c>
    </row>
    <row r="70" spans="1:12" x14ac:dyDescent="0.3">
      <c r="D70" s="1" t="s">
        <v>90</v>
      </c>
      <c r="E70" s="49" t="s">
        <v>91</v>
      </c>
      <c r="F70" s="49" t="s">
        <v>92</v>
      </c>
      <c r="G70" s="2"/>
      <c r="I70" s="1" t="s">
        <v>45</v>
      </c>
      <c r="J70" s="49" t="s">
        <v>91</v>
      </c>
      <c r="K70" s="50"/>
    </row>
    <row r="71" spans="1:12" x14ac:dyDescent="0.3">
      <c r="D71" s="2" t="s">
        <v>56</v>
      </c>
      <c r="E71" s="51">
        <v>3.9479050842443679E-2</v>
      </c>
      <c r="F71" s="52">
        <v>10.889957066803246</v>
      </c>
      <c r="G71" s="2"/>
      <c r="I71" s="2" t="s">
        <v>56</v>
      </c>
      <c r="J71" s="51">
        <v>9.6894736582944729E-2</v>
      </c>
      <c r="K71" s="53"/>
    </row>
    <row r="72" spans="1:12" x14ac:dyDescent="0.3">
      <c r="D72" s="2" t="s">
        <v>58</v>
      </c>
      <c r="E72" s="51">
        <v>0.1900702804608424</v>
      </c>
      <c r="F72" s="52">
        <v>52.429254243076564</v>
      </c>
      <c r="G72" s="2"/>
      <c r="I72" s="2" t="s">
        <v>58</v>
      </c>
      <c r="J72" s="51">
        <v>0.46649575824401418</v>
      </c>
      <c r="K72" s="53"/>
    </row>
    <row r="73" spans="1:12" x14ac:dyDescent="0.3">
      <c r="D73" s="2" t="s">
        <v>60</v>
      </c>
      <c r="E73" s="51">
        <v>5.9011727504571773E-2</v>
      </c>
      <c r="F73" s="52">
        <v>16.27787814675083</v>
      </c>
      <c r="G73" s="2"/>
      <c r="I73" s="2" t="s">
        <v>60</v>
      </c>
      <c r="J73" s="51">
        <v>0.14483442914267561</v>
      </c>
      <c r="K73" s="53"/>
    </row>
    <row r="74" spans="1:12" x14ac:dyDescent="0.3">
      <c r="D74" s="2" t="s">
        <v>93</v>
      </c>
      <c r="E74" s="51">
        <v>4.8025294092524984E-2</v>
      </c>
      <c r="F74" s="52">
        <v>13.24736485878049</v>
      </c>
      <c r="G74" s="2"/>
      <c r="I74" s="2" t="s">
        <v>93</v>
      </c>
      <c r="J74" s="51">
        <v>0.11787006326430778</v>
      </c>
      <c r="K74" s="53"/>
    </row>
    <row r="75" spans="1:12" x14ac:dyDescent="0.3">
      <c r="D75" s="2" t="s">
        <v>63</v>
      </c>
      <c r="E75" s="51">
        <v>5.4368851255281875E-3</v>
      </c>
      <c r="F75" s="52">
        <v>1.4997180613696413</v>
      </c>
      <c r="G75" s="4"/>
      <c r="I75" s="2" t="s">
        <v>63</v>
      </c>
      <c r="J75" s="51">
        <v>1.3343926483243077E-2</v>
      </c>
      <c r="K75" s="53"/>
      <c r="L75" s="54"/>
    </row>
    <row r="76" spans="1:12" x14ac:dyDescent="0.3">
      <c r="D76" s="2" t="s">
        <v>65</v>
      </c>
      <c r="E76" s="51">
        <v>7.2627928130656145E-3</v>
      </c>
      <c r="F76" s="52">
        <v>2.003379013214293</v>
      </c>
      <c r="G76" s="2"/>
      <c r="I76" s="2" t="s">
        <v>65</v>
      </c>
      <c r="J76" s="51">
        <v>1.7825311942958999E-2</v>
      </c>
      <c r="K76" s="53"/>
    </row>
    <row r="77" spans="1:12" x14ac:dyDescent="0.3">
      <c r="D77" s="2" t="s">
        <v>73</v>
      </c>
      <c r="E77" s="51">
        <v>2.1116402627369683E-2</v>
      </c>
      <c r="F77" s="52">
        <v>5.8247782839338704</v>
      </c>
      <c r="G77" s="2"/>
      <c r="I77" s="2" t="s">
        <v>73</v>
      </c>
      <c r="J77" s="51">
        <v>5.1826683430764561E-2</v>
      </c>
      <c r="K77" s="53"/>
    </row>
    <row r="78" spans="1:12" x14ac:dyDescent="0.3">
      <c r="D78" s="2" t="s">
        <v>94</v>
      </c>
      <c r="E78" s="51">
        <v>3.7040243346634624E-2</v>
      </c>
      <c r="F78" s="52">
        <v>10.217232967392892</v>
      </c>
      <c r="G78" s="2"/>
      <c r="I78" s="2" t="s">
        <v>94</v>
      </c>
      <c r="J78" s="51">
        <v>9.090909090909087E-2</v>
      </c>
      <c r="K78" s="53"/>
    </row>
    <row r="79" spans="1:12" x14ac:dyDescent="0.3">
      <c r="D79" s="2" t="s">
        <v>81</v>
      </c>
      <c r="E79" s="51">
        <v>0.19252266450867478</v>
      </c>
      <c r="F79" s="52">
        <v>53.105723317745806</v>
      </c>
      <c r="G79" s="2"/>
      <c r="I79" s="2"/>
      <c r="J79" s="51"/>
      <c r="K79" s="53"/>
    </row>
    <row r="80" spans="1:12" x14ac:dyDescent="0.3">
      <c r="D80" s="2" t="s">
        <v>95</v>
      </c>
      <c r="E80" s="51">
        <v>0.40003465867834437</v>
      </c>
      <c r="F80" s="52">
        <v>110.3461244705753</v>
      </c>
      <c r="G80" s="2"/>
      <c r="I80" s="2"/>
      <c r="J80" s="51"/>
      <c r="K80" s="53"/>
    </row>
    <row r="81" spans="1:16" x14ac:dyDescent="0.3">
      <c r="D81" s="2"/>
      <c r="E81" s="2"/>
      <c r="F81" s="2"/>
      <c r="G81" s="2"/>
      <c r="I81" s="2"/>
      <c r="J81" s="2"/>
    </row>
    <row r="82" spans="1:16" x14ac:dyDescent="0.3">
      <c r="D82" s="2"/>
      <c r="E82" s="4">
        <v>1.0000000000000002</v>
      </c>
      <c r="F82" s="52">
        <v>275.84141042964291</v>
      </c>
      <c r="G82" s="2" t="s">
        <v>96</v>
      </c>
      <c r="I82" s="2"/>
      <c r="J82" s="4">
        <v>0.99999999999999989</v>
      </c>
      <c r="K82" s="53"/>
    </row>
    <row r="84" spans="1:16" x14ac:dyDescent="0.3">
      <c r="A84" s="7" t="s">
        <v>235</v>
      </c>
      <c r="E84" s="2"/>
      <c r="F84" s="2"/>
      <c r="G84" s="2"/>
      <c r="H84" s="2"/>
      <c r="I84" s="2"/>
      <c r="J84" s="2"/>
      <c r="K84" s="2"/>
      <c r="L84" s="2"/>
      <c r="M84" s="2" t="s">
        <v>236</v>
      </c>
      <c r="N84" s="2"/>
      <c r="O84" s="2" t="s">
        <v>237</v>
      </c>
      <c r="P84" s="2" t="s">
        <v>238</v>
      </c>
    </row>
    <row r="85" spans="1:16" x14ac:dyDescent="0.3">
      <c r="E85" s="2" t="s">
        <v>239</v>
      </c>
      <c r="F85" s="2" t="s">
        <v>16</v>
      </c>
      <c r="G85" s="2" t="s">
        <v>232</v>
      </c>
      <c r="H85" s="2" t="s">
        <v>233</v>
      </c>
      <c r="I85" s="2" t="s">
        <v>102</v>
      </c>
      <c r="J85" s="2" t="s">
        <v>240</v>
      </c>
      <c r="K85" s="2" t="s">
        <v>103</v>
      </c>
      <c r="L85" s="2" t="s">
        <v>104</v>
      </c>
      <c r="M85" s="2" t="s">
        <v>241</v>
      </c>
      <c r="N85" s="2" t="s">
        <v>242</v>
      </c>
      <c r="O85" s="2" t="s">
        <v>234</v>
      </c>
      <c r="P85" s="2" t="s">
        <v>243</v>
      </c>
    </row>
    <row r="86" spans="1:16" x14ac:dyDescent="0.3">
      <c r="E86" s="80">
        <v>6</v>
      </c>
      <c r="F86" s="81">
        <v>2</v>
      </c>
      <c r="G86" s="81">
        <v>1</v>
      </c>
      <c r="H86" s="81">
        <v>3.1415926535897931</v>
      </c>
      <c r="I86" s="81">
        <v>2.4409452343539813</v>
      </c>
      <c r="J86" s="81">
        <v>2.8034919456249678</v>
      </c>
      <c r="K86" s="81">
        <v>1.1330393782907215</v>
      </c>
      <c r="L86" s="81">
        <v>1.120933778031227</v>
      </c>
      <c r="M86" s="81">
        <v>2071.4177</v>
      </c>
      <c r="N86" s="81">
        <v>1813.7231999999999</v>
      </c>
      <c r="O86" s="81">
        <v>0.46737473907455351</v>
      </c>
      <c r="P86" s="81">
        <v>0.19147284932766981</v>
      </c>
    </row>
    <row r="87" spans="1:16" x14ac:dyDescent="0.3">
      <c r="E87" s="80">
        <v>7</v>
      </c>
      <c r="F87" s="81">
        <v>3</v>
      </c>
      <c r="G87" s="81">
        <v>1.5</v>
      </c>
      <c r="H87" s="81">
        <v>10.602875205865551</v>
      </c>
      <c r="I87" s="81">
        <v>4.7507159121185314</v>
      </c>
      <c r="J87" s="81">
        <v>9.4619003893291982</v>
      </c>
      <c r="K87" s="81">
        <v>0.68631648127120159</v>
      </c>
      <c r="L87" s="81">
        <v>1.1209337780312274</v>
      </c>
      <c r="M87" s="81">
        <v>1128.4403</v>
      </c>
      <c r="N87" s="81">
        <v>604.27639999999997</v>
      </c>
      <c r="O87" s="81">
        <v>1.6304041204059458</v>
      </c>
      <c r="P87" s="81">
        <v>0.34319124750166008</v>
      </c>
    </row>
    <row r="88" spans="1:16" x14ac:dyDescent="0.3">
      <c r="E88" s="80">
        <v>8</v>
      </c>
      <c r="F88" s="81">
        <v>4</v>
      </c>
      <c r="G88" s="81">
        <v>2</v>
      </c>
      <c r="H88" s="81">
        <v>25.132741228718345</v>
      </c>
      <c r="I88" s="81">
        <v>8.1623095520912319</v>
      </c>
      <c r="J88" s="81">
        <v>22.426580750157477</v>
      </c>
      <c r="K88" s="81">
        <v>0.48912953716401725</v>
      </c>
      <c r="L88" s="81">
        <v>1.1208805311635082</v>
      </c>
      <c r="M88" s="81">
        <v>718.8365</v>
      </c>
      <c r="N88" s="81">
        <v>308.49650000000003</v>
      </c>
      <c r="O88" s="81">
        <v>3.9903253248836119</v>
      </c>
      <c r="P88" s="81">
        <v>0.48887208937833865</v>
      </c>
    </row>
    <row r="89" spans="1:16" x14ac:dyDescent="0.3">
      <c r="E89" s="80">
        <v>9</v>
      </c>
      <c r="F89" s="81">
        <v>5</v>
      </c>
      <c r="G89" s="81">
        <v>2.5</v>
      </c>
      <c r="H89" s="81">
        <v>49.087385212340521</v>
      </c>
      <c r="I89" s="81">
        <v>11.257695843905116</v>
      </c>
      <c r="J89" s="81">
        <v>43.731287937281962</v>
      </c>
      <c r="K89" s="81">
        <v>0.3607776655320668</v>
      </c>
      <c r="L89" s="81">
        <v>1.1191585089214868</v>
      </c>
      <c r="M89" s="81">
        <v>578.57960000000003</v>
      </c>
      <c r="N89" s="81">
        <v>202.74889999999999</v>
      </c>
      <c r="O89" s="81">
        <v>8.0390410762250077</v>
      </c>
      <c r="P89" s="81">
        <v>0.71409293586283207</v>
      </c>
    </row>
    <row r="90" spans="1:16" x14ac:dyDescent="0.3">
      <c r="E90" s="80">
        <v>10</v>
      </c>
      <c r="F90" s="81">
        <v>8</v>
      </c>
      <c r="G90" s="81">
        <v>2.9</v>
      </c>
      <c r="H90" s="81">
        <v>145.7698991265664</v>
      </c>
      <c r="I90" s="81">
        <v>25.330856405181972</v>
      </c>
      <c r="J90" s="81">
        <v>124.58865998045627</v>
      </c>
      <c r="K90" s="81">
        <v>0.27070208594154782</v>
      </c>
      <c r="L90" s="81">
        <v>1.0774813587853977</v>
      </c>
      <c r="M90" s="81">
        <v>364.06849999999997</v>
      </c>
      <c r="N90" s="81">
        <v>130.2337</v>
      </c>
      <c r="O90" s="81">
        <v>24.455815976464049</v>
      </c>
      <c r="P90" s="81">
        <v>0.96545555291455065</v>
      </c>
    </row>
    <row r="91" spans="1:16" x14ac:dyDescent="0.3">
      <c r="E91" s="80">
        <v>11</v>
      </c>
      <c r="F91" s="81">
        <v>11</v>
      </c>
      <c r="G91" s="81">
        <v>3.3</v>
      </c>
      <c r="H91" s="81">
        <v>313.60948664460108</v>
      </c>
      <c r="I91" s="81">
        <v>41.473416031750972</v>
      </c>
      <c r="J91" s="81">
        <v>233.139622029436</v>
      </c>
      <c r="K91" s="81">
        <v>0.21031712719054416</v>
      </c>
      <c r="L91" s="81">
        <v>0.95350478874259215</v>
      </c>
      <c r="M91" s="81">
        <v>321.3664</v>
      </c>
      <c r="N91" s="81">
        <v>114.42489999999999</v>
      </c>
      <c r="O91" s="81">
        <v>53.868701520943134</v>
      </c>
      <c r="P91" s="81">
        <v>1.2988730294052135</v>
      </c>
    </row>
    <row r="92" spans="1:16" x14ac:dyDescent="0.3">
      <c r="E92" s="80">
        <v>12</v>
      </c>
      <c r="F92" s="81">
        <v>14</v>
      </c>
      <c r="G92" s="81">
        <v>3.7</v>
      </c>
      <c r="H92" s="81">
        <v>569.57074809582946</v>
      </c>
      <c r="I92" s="81">
        <v>57.566332046681794</v>
      </c>
      <c r="J92" s="81">
        <v>340.98479968677532</v>
      </c>
      <c r="K92" s="81">
        <v>0.16697979562100296</v>
      </c>
      <c r="L92" s="81">
        <v>0.8108905566343434</v>
      </c>
      <c r="M92" s="81">
        <v>358.24779999999998</v>
      </c>
      <c r="N92" s="81">
        <v>117.89749999999999</v>
      </c>
      <c r="O92" s="81">
        <v>100.11345039280395</v>
      </c>
      <c r="P92" s="81">
        <v>1.739097261079962</v>
      </c>
    </row>
    <row r="93" spans="1:16" x14ac:dyDescent="0.3">
      <c r="E93" s="80">
        <v>13</v>
      </c>
      <c r="F93" s="81">
        <v>17</v>
      </c>
      <c r="G93" s="81">
        <v>4.0999999999999996</v>
      </c>
      <c r="H93" s="81">
        <v>930.61828380963641</v>
      </c>
      <c r="I93" s="81">
        <v>51.663076053329092</v>
      </c>
      <c r="J93" s="81">
        <v>406.46002839227663</v>
      </c>
      <c r="K93" s="81">
        <v>9.4038507979139804E-2</v>
      </c>
      <c r="L93" s="81">
        <v>0.68565970171731427</v>
      </c>
      <c r="M93" s="81">
        <v>517.14859999999999</v>
      </c>
      <c r="N93" s="81">
        <v>125.9097</v>
      </c>
      <c r="O93" s="81">
        <v>167.29724888045837</v>
      </c>
      <c r="P93" s="81">
        <v>3.2382363122893838</v>
      </c>
    </row>
    <row r="94" spans="1:16" x14ac:dyDescent="0.3">
      <c r="E94" s="80">
        <v>14</v>
      </c>
      <c r="F94" s="81">
        <v>24</v>
      </c>
      <c r="G94" s="81">
        <v>5.3</v>
      </c>
      <c r="H94" s="81">
        <v>2397.6635132197302</v>
      </c>
      <c r="I94" s="81">
        <v>131.70496129506455</v>
      </c>
      <c r="J94" s="81">
        <v>420.66778685468654</v>
      </c>
      <c r="K94" s="81">
        <v>9.3280070115700164E-2</v>
      </c>
      <c r="L94" s="81">
        <v>0.42078269940335133</v>
      </c>
      <c r="M94" s="81">
        <v>489.03820000000002</v>
      </c>
      <c r="N94" s="81">
        <v>200.19309999999999</v>
      </c>
      <c r="O94" s="81">
        <v>459.79993193014769</v>
      </c>
      <c r="P94" s="81">
        <v>3.4911360013237256</v>
      </c>
    </row>
    <row r="95" spans="1:16" x14ac:dyDescent="0.3">
      <c r="E95" s="80">
        <v>15</v>
      </c>
      <c r="F95" s="81">
        <v>30</v>
      </c>
      <c r="G95" s="81">
        <v>6</v>
      </c>
      <c r="H95" s="81">
        <v>4241.1500823462211</v>
      </c>
      <c r="I95" s="81">
        <v>146.81234952211886</v>
      </c>
      <c r="J95" s="81">
        <v>420.70457320963033</v>
      </c>
      <c r="K95" s="81">
        <v>6.3805078285458713E-2</v>
      </c>
      <c r="L95" s="81">
        <v>0.27393489650638658</v>
      </c>
      <c r="M95" s="81">
        <v>727.49369999999999</v>
      </c>
      <c r="N95" s="81">
        <v>298.48579999999998</v>
      </c>
      <c r="O95" s="81">
        <v>843.01340186795835</v>
      </c>
      <c r="P95" s="81">
        <v>5.7421150510294723</v>
      </c>
    </row>
    <row r="96" spans="1:16" x14ac:dyDescent="0.3">
      <c r="H96" s="62"/>
      <c r="I96" s="62"/>
      <c r="J96" s="82"/>
      <c r="K96" s="66"/>
    </row>
    <row r="98" spans="1:8" x14ac:dyDescent="0.3">
      <c r="A98" t="s">
        <v>107</v>
      </c>
      <c r="E98" s="59"/>
      <c r="F98" s="59"/>
      <c r="G98" s="60"/>
    </row>
    <row r="99" spans="1:8" x14ac:dyDescent="0.3">
      <c r="E99" s="2" t="s">
        <v>108</v>
      </c>
      <c r="F99" s="2"/>
      <c r="G99" s="2" t="s">
        <v>241</v>
      </c>
    </row>
    <row r="100" spans="1:8" x14ac:dyDescent="0.3">
      <c r="E100" s="83">
        <v>1</v>
      </c>
      <c r="F100" s="61">
        <v>0</v>
      </c>
      <c r="G100" s="61">
        <v>878.48779999999999</v>
      </c>
      <c r="H100" s="62"/>
    </row>
    <row r="101" spans="1:8" x14ac:dyDescent="0.3">
      <c r="E101" s="83">
        <v>2</v>
      </c>
      <c r="F101" s="61">
        <v>0</v>
      </c>
      <c r="G101" s="61">
        <v>616.40779999999995</v>
      </c>
      <c r="H101" s="62"/>
    </row>
    <row r="102" spans="1:8" x14ac:dyDescent="0.3">
      <c r="E102" s="83">
        <v>4</v>
      </c>
      <c r="F102" s="61">
        <v>0</v>
      </c>
      <c r="G102" s="61">
        <v>467.86079999999998</v>
      </c>
      <c r="H102" s="62"/>
    </row>
    <row r="103" spans="1:8" x14ac:dyDescent="0.3">
      <c r="E103" s="83">
        <v>10</v>
      </c>
      <c r="F103" s="61">
        <v>0</v>
      </c>
      <c r="G103" s="61">
        <v>361.64</v>
      </c>
      <c r="H103" s="62"/>
    </row>
    <row r="104" spans="1:8" x14ac:dyDescent="0.3">
      <c r="E104" s="83">
        <v>20</v>
      </c>
      <c r="F104" s="61">
        <v>0</v>
      </c>
      <c r="G104" s="61">
        <v>316.62369999999999</v>
      </c>
      <c r="H104" s="62"/>
    </row>
    <row r="105" spans="1:8" x14ac:dyDescent="0.3">
      <c r="E105" s="83">
        <v>40</v>
      </c>
      <c r="F105" s="61">
        <v>0</v>
      </c>
      <c r="G105" s="61">
        <v>292.03710000000001</v>
      </c>
      <c r="H105" s="62"/>
    </row>
    <row r="106" spans="1:8" x14ac:dyDescent="0.3">
      <c r="E106" s="83">
        <v>80</v>
      </c>
      <c r="F106" s="61">
        <v>0</v>
      </c>
      <c r="G106" s="61">
        <v>278.68759999999997</v>
      </c>
      <c r="H106" s="62"/>
    </row>
    <row r="107" spans="1:8" x14ac:dyDescent="0.3">
      <c r="E107" s="83">
        <v>160</v>
      </c>
      <c r="F107" s="61">
        <v>0</v>
      </c>
      <c r="G107" s="61">
        <v>271.37470000000002</v>
      </c>
      <c r="H107" s="62"/>
    </row>
    <row r="108" spans="1:8" x14ac:dyDescent="0.3">
      <c r="E108" s="83">
        <v>320</v>
      </c>
      <c r="F108" s="61">
        <v>0</v>
      </c>
      <c r="G108" s="61">
        <v>267.3458</v>
      </c>
      <c r="H108" s="62"/>
    </row>
    <row r="109" spans="1:8" x14ac:dyDescent="0.3">
      <c r="E109" s="83">
        <v>500</v>
      </c>
      <c r="F109" s="61">
        <v>0</v>
      </c>
      <c r="G109" s="61">
        <v>265.7636</v>
      </c>
    </row>
    <row r="110" spans="1:8" x14ac:dyDescent="0.3">
      <c r="E110" s="84"/>
      <c r="F110" s="84"/>
      <c r="G110" s="84"/>
      <c r="H110" s="62"/>
    </row>
    <row r="112" spans="1:8" x14ac:dyDescent="0.3">
      <c r="A112" t="s">
        <v>111</v>
      </c>
    </row>
    <row r="113" spans="1:14" x14ac:dyDescent="0.3">
      <c r="E113" s="2" t="s">
        <v>27</v>
      </c>
      <c r="F113" s="2" t="s">
        <v>92</v>
      </c>
    </row>
    <row r="114" spans="1:14" x14ac:dyDescent="0.3">
      <c r="E114" s="85">
        <v>0.1</v>
      </c>
      <c r="F114" s="86">
        <v>848.77689999999996</v>
      </c>
    </row>
    <row r="115" spans="1:14" x14ac:dyDescent="0.3">
      <c r="E115" s="85">
        <v>0.2</v>
      </c>
      <c r="F115" s="86">
        <v>499.5797</v>
      </c>
      <c r="G115" s="62"/>
    </row>
    <row r="116" spans="1:14" x14ac:dyDescent="0.3">
      <c r="E116" s="85">
        <v>0.3</v>
      </c>
      <c r="F116" s="86">
        <v>387.49790000000002</v>
      </c>
      <c r="G116" s="62"/>
      <c r="H116" s="62"/>
      <c r="I116" s="62"/>
      <c r="J116" s="62"/>
      <c r="K116" s="62"/>
      <c r="L116" s="62"/>
      <c r="M116" s="62"/>
    </row>
    <row r="117" spans="1:14" x14ac:dyDescent="0.3">
      <c r="E117" s="85">
        <v>0.4</v>
      </c>
      <c r="F117" s="86">
        <v>331.1671</v>
      </c>
      <c r="G117" s="62"/>
      <c r="H117" s="62"/>
      <c r="I117" s="62"/>
      <c r="J117" s="62"/>
      <c r="K117" s="62"/>
      <c r="L117" s="62"/>
      <c r="M117" s="62"/>
      <c r="N117" s="62"/>
    </row>
    <row r="118" spans="1:14" x14ac:dyDescent="0.3">
      <c r="E118" s="85">
        <v>0.5</v>
      </c>
      <c r="F118" s="86">
        <v>297.2953</v>
      </c>
      <c r="G118" s="62"/>
      <c r="H118" s="62"/>
      <c r="I118" s="62"/>
      <c r="J118" s="62"/>
      <c r="K118" s="62"/>
      <c r="L118" s="62"/>
      <c r="M118" s="62"/>
      <c r="N118" s="62"/>
    </row>
    <row r="119" spans="1:14" x14ac:dyDescent="0.3">
      <c r="E119" s="85">
        <v>0.6</v>
      </c>
      <c r="F119" s="86">
        <v>275.84140000000002</v>
      </c>
      <c r="G119" s="62"/>
      <c r="H119" s="62"/>
      <c r="I119" s="62"/>
      <c r="J119" s="62"/>
      <c r="K119" s="62"/>
      <c r="L119" s="62"/>
      <c r="M119" s="62"/>
      <c r="N119" s="62"/>
    </row>
    <row r="120" spans="1:14" x14ac:dyDescent="0.3">
      <c r="E120" s="85">
        <v>0.7</v>
      </c>
      <c r="F120" s="86">
        <v>264.39420000000001</v>
      </c>
      <c r="G120" s="62"/>
      <c r="H120" s="62"/>
      <c r="I120" s="62"/>
      <c r="J120" s="62"/>
      <c r="K120" s="62"/>
      <c r="L120" s="62"/>
      <c r="M120" s="62"/>
      <c r="N120" s="62"/>
    </row>
    <row r="121" spans="1:14" x14ac:dyDescent="0.3">
      <c r="E121" s="85">
        <v>0.8</v>
      </c>
      <c r="F121" s="86">
        <v>265.8064</v>
      </c>
    </row>
    <row r="122" spans="1:14" x14ac:dyDescent="0.3">
      <c r="E122" s="85">
        <v>0.9</v>
      </c>
      <c r="F122" s="86">
        <v>287.22980000000001</v>
      </c>
    </row>
    <row r="123" spans="1:14" x14ac:dyDescent="0.3">
      <c r="E123" s="85">
        <v>0.9</v>
      </c>
      <c r="F123" s="86">
        <v>287.22980000000001</v>
      </c>
    </row>
    <row r="125" spans="1:14" x14ac:dyDescent="0.3">
      <c r="A125" t="s">
        <v>112</v>
      </c>
    </row>
    <row r="126" spans="1:14" x14ac:dyDescent="0.3">
      <c r="E126" s="2" t="s">
        <v>113</v>
      </c>
      <c r="F126" s="2" t="s">
        <v>92</v>
      </c>
    </row>
    <row r="127" spans="1:14" x14ac:dyDescent="0.3">
      <c r="E127" s="85">
        <v>0.05</v>
      </c>
      <c r="F127" s="3">
        <v>243.73009999999999</v>
      </c>
    </row>
    <row r="128" spans="1:14" x14ac:dyDescent="0.3">
      <c r="E128" s="85">
        <v>0.06</v>
      </c>
      <c r="F128" s="3">
        <v>259.78579999999999</v>
      </c>
    </row>
    <row r="129" spans="1:7" x14ac:dyDescent="0.3">
      <c r="E129" s="85">
        <v>7.0000000000000007E-2</v>
      </c>
      <c r="F129" s="3">
        <v>275.84140000000002</v>
      </c>
    </row>
    <row r="130" spans="1:7" x14ac:dyDescent="0.3">
      <c r="E130" s="85">
        <v>0.08</v>
      </c>
      <c r="F130" s="3">
        <v>291.89710000000002</v>
      </c>
    </row>
    <row r="131" spans="1:7" x14ac:dyDescent="0.3">
      <c r="E131" s="85">
        <v>0.09</v>
      </c>
      <c r="F131" s="3">
        <v>307.95269999999999</v>
      </c>
    </row>
    <row r="132" spans="1:7" x14ac:dyDescent="0.3">
      <c r="E132" s="85">
        <v>0.1</v>
      </c>
      <c r="F132" s="3">
        <v>324.00839999999999</v>
      </c>
    </row>
    <row r="133" spans="1:7" x14ac:dyDescent="0.3">
      <c r="E133" s="85">
        <v>0.11</v>
      </c>
      <c r="F133" s="3">
        <v>340.06400000000002</v>
      </c>
    </row>
    <row r="134" spans="1:7" x14ac:dyDescent="0.3">
      <c r="E134" s="85">
        <v>0.12</v>
      </c>
      <c r="F134" s="3">
        <v>356.11970000000002</v>
      </c>
    </row>
    <row r="135" spans="1:7" x14ac:dyDescent="0.3">
      <c r="E135" s="85">
        <v>0.13</v>
      </c>
      <c r="F135" s="3">
        <v>372.17529999999999</v>
      </c>
    </row>
    <row r="136" spans="1:7" x14ac:dyDescent="0.3">
      <c r="E136" s="85">
        <v>0.14000000000000001</v>
      </c>
      <c r="F136" s="3">
        <v>388.23099999999999</v>
      </c>
    </row>
    <row r="138" spans="1:7" x14ac:dyDescent="0.3">
      <c r="A138" t="s">
        <v>114</v>
      </c>
    </row>
    <row r="139" spans="1:7" x14ac:dyDescent="0.3">
      <c r="E139" s="2" t="s">
        <v>115</v>
      </c>
      <c r="F139" s="2" t="s">
        <v>116</v>
      </c>
      <c r="G139" s="2" t="s">
        <v>110</v>
      </c>
    </row>
    <row r="140" spans="1:7" x14ac:dyDescent="0.3">
      <c r="E140" s="83">
        <v>0.1</v>
      </c>
      <c r="F140" s="3">
        <v>76.130099999999999</v>
      </c>
      <c r="G140" s="3">
        <v>258.5609</v>
      </c>
    </row>
    <row r="141" spans="1:7" x14ac:dyDescent="0.3">
      <c r="E141" s="83">
        <v>0.2</v>
      </c>
      <c r="F141" s="3">
        <v>152.26009999999999</v>
      </c>
      <c r="G141" s="3">
        <v>260.48099999999999</v>
      </c>
    </row>
    <row r="142" spans="1:7" x14ac:dyDescent="0.3">
      <c r="E142" s="83">
        <v>0.4</v>
      </c>
      <c r="F142" s="3">
        <v>304.52019999999999</v>
      </c>
      <c r="G142" s="3">
        <v>264.3211</v>
      </c>
    </row>
    <row r="143" spans="1:7" x14ac:dyDescent="0.3">
      <c r="E143" s="83">
        <v>0.6</v>
      </c>
      <c r="F143" s="3">
        <v>456.78030000000001</v>
      </c>
      <c r="G143" s="3">
        <v>268.16120000000001</v>
      </c>
    </row>
    <row r="144" spans="1:7" x14ac:dyDescent="0.3">
      <c r="E144" s="83">
        <v>0.8</v>
      </c>
      <c r="F144" s="3">
        <v>609.04049999999995</v>
      </c>
      <c r="G144" s="3">
        <v>272.00130000000001</v>
      </c>
    </row>
    <row r="145" spans="1:7" x14ac:dyDescent="0.3">
      <c r="E145" s="83">
        <v>1</v>
      </c>
      <c r="F145" s="3">
        <v>761.30060000000003</v>
      </c>
      <c r="G145" s="3">
        <v>275.84140000000002</v>
      </c>
    </row>
    <row r="146" spans="1:7" x14ac:dyDescent="0.3">
      <c r="E146" s="83">
        <v>1.2</v>
      </c>
      <c r="F146" s="3">
        <v>913.5607</v>
      </c>
      <c r="G146" s="3">
        <v>279.68150000000003</v>
      </c>
    </row>
    <row r="147" spans="1:7" x14ac:dyDescent="0.3">
      <c r="E147" s="83">
        <v>1.4</v>
      </c>
      <c r="F147" s="3">
        <v>1065.8208</v>
      </c>
      <c r="G147" s="3">
        <v>283.52159999999998</v>
      </c>
    </row>
    <row r="148" spans="1:7" x14ac:dyDescent="0.3">
      <c r="E148" s="83">
        <v>1.6</v>
      </c>
      <c r="F148" s="3">
        <v>1218.0808999999999</v>
      </c>
      <c r="G148" s="3">
        <v>287.36169999999998</v>
      </c>
    </row>
    <row r="149" spans="1:7" x14ac:dyDescent="0.3">
      <c r="E149" s="83">
        <v>1.8</v>
      </c>
      <c r="F149" s="3">
        <v>1370.3409999999999</v>
      </c>
      <c r="G149" s="3">
        <v>291.20190000000002</v>
      </c>
    </row>
    <row r="151" spans="1:7" x14ac:dyDescent="0.3">
      <c r="A151" t="s">
        <v>117</v>
      </c>
    </row>
    <row r="152" spans="1:7" x14ac:dyDescent="0.3">
      <c r="E152" s="2" t="s">
        <v>115</v>
      </c>
      <c r="F152" s="2" t="s">
        <v>118</v>
      </c>
      <c r="G152" s="2" t="s">
        <v>92</v>
      </c>
    </row>
    <row r="153" spans="1:7" x14ac:dyDescent="0.3">
      <c r="E153" s="83">
        <v>0</v>
      </c>
      <c r="F153" s="3">
        <v>0</v>
      </c>
      <c r="G153" s="3">
        <v>160.9315</v>
      </c>
    </row>
    <row r="154" spans="1:7" x14ac:dyDescent="0.3">
      <c r="E154" s="83">
        <v>0.2</v>
      </c>
      <c r="F154" s="3">
        <v>733.05010000000004</v>
      </c>
      <c r="G154" s="3">
        <v>183.9135</v>
      </c>
    </row>
    <row r="155" spans="1:7" x14ac:dyDescent="0.3">
      <c r="E155" s="83">
        <v>0.4</v>
      </c>
      <c r="F155" s="3">
        <v>1466.1002000000001</v>
      </c>
      <c r="G155" s="3">
        <v>206.8954</v>
      </c>
    </row>
    <row r="156" spans="1:7" x14ac:dyDescent="0.3">
      <c r="E156" s="83">
        <v>0.6</v>
      </c>
      <c r="F156" s="3">
        <v>2199.1502999999998</v>
      </c>
      <c r="G156" s="3">
        <v>229.87739999999999</v>
      </c>
    </row>
    <row r="157" spans="1:7" x14ac:dyDescent="0.3">
      <c r="E157" s="83">
        <v>0.8</v>
      </c>
      <c r="F157" s="3">
        <v>2932.2004000000002</v>
      </c>
      <c r="G157" s="3">
        <v>252.85939999999999</v>
      </c>
    </row>
    <row r="158" spans="1:7" x14ac:dyDescent="0.3">
      <c r="E158" s="83">
        <v>1</v>
      </c>
      <c r="F158" s="3">
        <v>3665.2505000000001</v>
      </c>
      <c r="G158" s="3">
        <v>275.84140000000002</v>
      </c>
    </row>
    <row r="159" spans="1:7" x14ac:dyDescent="0.3">
      <c r="E159" s="83">
        <v>1.2</v>
      </c>
      <c r="F159" s="3">
        <v>4398.3005999999996</v>
      </c>
      <c r="G159" s="3">
        <v>298.82339999999999</v>
      </c>
    </row>
    <row r="160" spans="1:7" x14ac:dyDescent="0.3">
      <c r="E160" s="83">
        <v>1.4</v>
      </c>
      <c r="F160" s="3">
        <v>5131.3507</v>
      </c>
      <c r="G160" s="3">
        <v>321.80540000000002</v>
      </c>
    </row>
    <row r="161" spans="1:7" x14ac:dyDescent="0.3">
      <c r="E161" s="83">
        <v>1.6</v>
      </c>
      <c r="F161" s="3">
        <v>5864.4008000000003</v>
      </c>
      <c r="G161" s="3">
        <v>344.78739999999999</v>
      </c>
    </row>
    <row r="162" spans="1:7" x14ac:dyDescent="0.3">
      <c r="E162" s="83">
        <v>1.8</v>
      </c>
      <c r="F162" s="3">
        <v>6597.4508999999998</v>
      </c>
      <c r="G162" s="3">
        <v>367.76940000000002</v>
      </c>
    </row>
    <row r="164" spans="1:7" x14ac:dyDescent="0.3">
      <c r="A164" t="s">
        <v>119</v>
      </c>
    </row>
    <row r="165" spans="1:7" x14ac:dyDescent="0.3">
      <c r="E165" s="2" t="s">
        <v>115</v>
      </c>
      <c r="F165" s="2" t="s">
        <v>120</v>
      </c>
      <c r="G165" s="2" t="s">
        <v>92</v>
      </c>
    </row>
    <row r="166" spans="1:7" x14ac:dyDescent="0.3">
      <c r="E166" s="83">
        <v>0</v>
      </c>
      <c r="F166" s="3">
        <v>0</v>
      </c>
      <c r="G166" s="3">
        <v>247.1412</v>
      </c>
    </row>
    <row r="167" spans="1:7" x14ac:dyDescent="0.3">
      <c r="E167" s="83">
        <v>0.2</v>
      </c>
      <c r="F167" s="3">
        <v>227.5924</v>
      </c>
      <c r="G167" s="3">
        <v>252.88120000000001</v>
      </c>
    </row>
    <row r="168" spans="1:7" x14ac:dyDescent="0.3">
      <c r="E168" s="83">
        <v>0.4</v>
      </c>
      <c r="F168" s="3">
        <v>455.1848</v>
      </c>
      <c r="G168" s="3">
        <v>258.62130000000002</v>
      </c>
    </row>
    <row r="169" spans="1:7" x14ac:dyDescent="0.3">
      <c r="E169" s="83">
        <v>0.6</v>
      </c>
      <c r="F169" s="3">
        <v>682.77719999999999</v>
      </c>
      <c r="G169" s="3">
        <v>264.36130000000003</v>
      </c>
    </row>
    <row r="170" spans="1:7" x14ac:dyDescent="0.3">
      <c r="E170" s="83">
        <v>0.8</v>
      </c>
      <c r="F170" s="3">
        <v>910.36959999999999</v>
      </c>
      <c r="G170" s="3">
        <v>270.10140000000001</v>
      </c>
    </row>
    <row r="171" spans="1:7" x14ac:dyDescent="0.3">
      <c r="E171" s="83">
        <v>1</v>
      </c>
      <c r="F171" s="3">
        <v>1137.962</v>
      </c>
      <c r="G171" s="3">
        <v>275.84140000000002</v>
      </c>
    </row>
    <row r="172" spans="1:7" x14ac:dyDescent="0.3">
      <c r="E172" s="83">
        <v>1.2</v>
      </c>
      <c r="F172" s="3">
        <v>1365.5545</v>
      </c>
      <c r="G172" s="3">
        <v>281.58150000000001</v>
      </c>
    </row>
    <row r="173" spans="1:7" x14ac:dyDescent="0.3">
      <c r="E173" s="83">
        <v>1.4</v>
      </c>
      <c r="F173" s="3">
        <v>1593.1469</v>
      </c>
      <c r="G173" s="3">
        <v>287.32150000000001</v>
      </c>
    </row>
    <row r="174" spans="1:7" x14ac:dyDescent="0.3">
      <c r="E174" s="83">
        <v>1.6</v>
      </c>
      <c r="F174" s="3">
        <v>1820.7393</v>
      </c>
      <c r="G174" s="3">
        <v>293.06150000000002</v>
      </c>
    </row>
    <row r="175" spans="1:7" x14ac:dyDescent="0.3">
      <c r="E175" s="83">
        <v>1.8</v>
      </c>
      <c r="F175" s="3">
        <v>2048.3317000000002</v>
      </c>
      <c r="G175" s="3">
        <v>298.80160000000001</v>
      </c>
    </row>
    <row r="177" spans="1:7" x14ac:dyDescent="0.3">
      <c r="A177" t="s">
        <v>121</v>
      </c>
    </row>
    <row r="178" spans="1:7" x14ac:dyDescent="0.3">
      <c r="E178" s="2" t="s">
        <v>115</v>
      </c>
      <c r="F178" s="2" t="s">
        <v>122</v>
      </c>
      <c r="G178" s="2" t="s">
        <v>92</v>
      </c>
    </row>
    <row r="179" spans="1:7" x14ac:dyDescent="0.3">
      <c r="E179" s="83">
        <v>0</v>
      </c>
      <c r="F179" s="3">
        <v>0</v>
      </c>
      <c r="G179" s="3">
        <v>238.18299999999999</v>
      </c>
    </row>
    <row r="180" spans="1:7" x14ac:dyDescent="0.3">
      <c r="E180" s="83">
        <v>0.2</v>
      </c>
      <c r="F180" s="3">
        <v>248.20349999999999</v>
      </c>
      <c r="G180" s="3">
        <v>245.71469999999999</v>
      </c>
    </row>
    <row r="181" spans="1:7" x14ac:dyDescent="0.3">
      <c r="E181" s="83">
        <v>0.4</v>
      </c>
      <c r="F181" s="3">
        <v>496.40699999999998</v>
      </c>
      <c r="G181" s="3">
        <v>253.24639999999999</v>
      </c>
    </row>
    <row r="182" spans="1:7" x14ac:dyDescent="0.3">
      <c r="E182" s="83">
        <v>0.6</v>
      </c>
      <c r="F182" s="3">
        <v>744.61040000000003</v>
      </c>
      <c r="G182" s="3">
        <v>260.77800000000002</v>
      </c>
    </row>
    <row r="183" spans="1:7" x14ac:dyDescent="0.3">
      <c r="E183" s="83">
        <v>0.8</v>
      </c>
      <c r="F183" s="3">
        <v>992.81389999999999</v>
      </c>
      <c r="G183" s="3">
        <v>268.30970000000002</v>
      </c>
    </row>
    <row r="184" spans="1:7" x14ac:dyDescent="0.3">
      <c r="E184" s="83">
        <v>1</v>
      </c>
      <c r="F184" s="3">
        <v>1241.0174</v>
      </c>
      <c r="G184" s="3">
        <v>275.84140000000002</v>
      </c>
    </row>
    <row r="185" spans="1:7" x14ac:dyDescent="0.3">
      <c r="E185" s="83">
        <v>1.2</v>
      </c>
      <c r="F185" s="3">
        <v>1489.2209</v>
      </c>
      <c r="G185" s="3">
        <v>283.37310000000002</v>
      </c>
    </row>
    <row r="186" spans="1:7" x14ac:dyDescent="0.3">
      <c r="E186" s="83">
        <v>1.4</v>
      </c>
      <c r="F186" s="3">
        <v>1737.4244000000001</v>
      </c>
      <c r="G186" s="3">
        <v>290.90480000000002</v>
      </c>
    </row>
    <row r="187" spans="1:7" x14ac:dyDescent="0.3">
      <c r="E187" s="83">
        <v>1.6</v>
      </c>
      <c r="F187" s="3">
        <v>1985.6279</v>
      </c>
      <c r="G187" s="3">
        <v>298.43650000000002</v>
      </c>
    </row>
    <row r="188" spans="1:7" x14ac:dyDescent="0.3">
      <c r="E188" s="83">
        <v>1.8</v>
      </c>
      <c r="F188" s="3">
        <v>2233.8312999999998</v>
      </c>
      <c r="G188" s="3">
        <v>305.96809999999999</v>
      </c>
    </row>
    <row r="190" spans="1:7" x14ac:dyDescent="0.3">
      <c r="A190" t="s">
        <v>123</v>
      </c>
    </row>
    <row r="191" spans="1:7" x14ac:dyDescent="0.3">
      <c r="E191" s="2" t="s">
        <v>124</v>
      </c>
      <c r="F191" s="2" t="s">
        <v>92</v>
      </c>
    </row>
    <row r="192" spans="1:7" x14ac:dyDescent="0.3">
      <c r="E192" s="87">
        <v>0</v>
      </c>
      <c r="F192" s="3">
        <v>165.49529999999999</v>
      </c>
    </row>
    <row r="193" spans="1:6" x14ac:dyDescent="0.3">
      <c r="E193" s="87">
        <v>0.2</v>
      </c>
      <c r="F193" s="3">
        <v>187.56450000000001</v>
      </c>
    </row>
    <row r="194" spans="1:6" x14ac:dyDescent="0.3">
      <c r="E194" s="87">
        <v>0.4</v>
      </c>
      <c r="F194" s="3">
        <v>209.6337</v>
      </c>
    </row>
    <row r="195" spans="1:6" x14ac:dyDescent="0.3">
      <c r="E195" s="87">
        <v>0.6</v>
      </c>
      <c r="F195" s="3">
        <v>231.703</v>
      </c>
    </row>
    <row r="196" spans="1:6" x14ac:dyDescent="0.3">
      <c r="E196" s="87">
        <v>0.8</v>
      </c>
      <c r="F196" s="3">
        <v>253.7722</v>
      </c>
    </row>
    <row r="197" spans="1:6" x14ac:dyDescent="0.3">
      <c r="E197" s="87">
        <v>1</v>
      </c>
      <c r="F197" s="3">
        <v>275.84140000000002</v>
      </c>
    </row>
    <row r="198" spans="1:6" x14ac:dyDescent="0.3">
      <c r="E198" s="87">
        <v>1.2</v>
      </c>
      <c r="F198" s="3">
        <v>297.91059999999999</v>
      </c>
    </row>
    <row r="199" spans="1:6" x14ac:dyDescent="0.3">
      <c r="E199" s="87">
        <v>1.4</v>
      </c>
      <c r="F199" s="3">
        <v>319.97989999999999</v>
      </c>
    </row>
    <row r="200" spans="1:6" x14ac:dyDescent="0.3">
      <c r="E200" s="87">
        <v>1.6</v>
      </c>
      <c r="F200" s="3">
        <v>342.04910000000001</v>
      </c>
    </row>
    <row r="201" spans="1:6" x14ac:dyDescent="0.3">
      <c r="E201" s="87">
        <v>1.8</v>
      </c>
      <c r="F201" s="3">
        <v>364.11829999999998</v>
      </c>
    </row>
    <row r="203" spans="1:6" x14ac:dyDescent="0.3">
      <c r="A203" t="s">
        <v>125</v>
      </c>
    </row>
    <row r="204" spans="1:6" x14ac:dyDescent="0.3">
      <c r="E204" s="2" t="s">
        <v>115</v>
      </c>
      <c r="F204" s="2" t="s">
        <v>126</v>
      </c>
    </row>
    <row r="205" spans="1:6" x14ac:dyDescent="0.3">
      <c r="E205" s="87">
        <v>0</v>
      </c>
      <c r="F205" s="3">
        <v>229.28880000000001</v>
      </c>
    </row>
    <row r="206" spans="1:6" x14ac:dyDescent="0.3">
      <c r="E206" s="87">
        <v>4.0000000000000001E-3</v>
      </c>
      <c r="F206" s="3">
        <v>238.41249999999999</v>
      </c>
    </row>
    <row r="207" spans="1:6" x14ac:dyDescent="0.3">
      <c r="E207" s="87">
        <v>8.0000000000000002E-3</v>
      </c>
      <c r="F207" s="3">
        <v>247.62960000000001</v>
      </c>
    </row>
    <row r="208" spans="1:6" x14ac:dyDescent="0.3">
      <c r="E208" s="87">
        <v>1.2E-2</v>
      </c>
      <c r="F208" s="3">
        <v>256.94009999999997</v>
      </c>
    </row>
    <row r="209" spans="1:6" x14ac:dyDescent="0.3">
      <c r="E209" s="87">
        <v>1.6E-2</v>
      </c>
      <c r="F209" s="3">
        <v>266.34410000000003</v>
      </c>
    </row>
    <row r="210" spans="1:6" x14ac:dyDescent="0.3">
      <c r="E210" s="87">
        <v>0.02</v>
      </c>
      <c r="F210" s="3">
        <v>275.84140000000002</v>
      </c>
    </row>
    <row r="211" spans="1:6" x14ac:dyDescent="0.3">
      <c r="E211" s="87">
        <v>2.4E-2</v>
      </c>
      <c r="F211" s="3">
        <v>285.43220000000002</v>
      </c>
    </row>
    <row r="212" spans="1:6" x14ac:dyDescent="0.3">
      <c r="E212" s="87">
        <v>2.8000000000000001E-2</v>
      </c>
      <c r="F212" s="3">
        <v>295.11630000000002</v>
      </c>
    </row>
    <row r="213" spans="1:6" x14ac:dyDescent="0.3">
      <c r="E213" s="87">
        <v>3.2000000000000001E-2</v>
      </c>
      <c r="F213" s="3">
        <v>304.89389999999997</v>
      </c>
    </row>
    <row r="214" spans="1:6" x14ac:dyDescent="0.3">
      <c r="E214" s="87">
        <v>3.5999999999999997E-2</v>
      </c>
      <c r="F214" s="3">
        <v>314.76490000000001</v>
      </c>
    </row>
    <row r="216" spans="1:6" x14ac:dyDescent="0.3">
      <c r="A216" t="s">
        <v>127</v>
      </c>
    </row>
    <row r="217" spans="1:6" x14ac:dyDescent="0.3">
      <c r="E217" s="2" t="s">
        <v>29</v>
      </c>
      <c r="F217" s="2" t="s">
        <v>92</v>
      </c>
    </row>
    <row r="218" spans="1:6" x14ac:dyDescent="0.3">
      <c r="E218" s="85">
        <v>0.5</v>
      </c>
      <c r="F218" s="3">
        <v>372.90550000000002</v>
      </c>
    </row>
    <row r="219" spans="1:6" x14ac:dyDescent="0.3">
      <c r="E219" s="85">
        <v>0.6</v>
      </c>
      <c r="F219" s="3">
        <v>329.81119999999999</v>
      </c>
    </row>
    <row r="220" spans="1:6" x14ac:dyDescent="0.3">
      <c r="E220" s="85">
        <v>0.65</v>
      </c>
      <c r="F220" s="3">
        <v>313.19389999999999</v>
      </c>
    </row>
    <row r="221" spans="1:6" x14ac:dyDescent="0.3">
      <c r="E221" s="85">
        <v>0.7</v>
      </c>
      <c r="F221" s="3">
        <v>298.94779999999997</v>
      </c>
    </row>
    <row r="222" spans="1:6" x14ac:dyDescent="0.3">
      <c r="E222" s="85">
        <v>0.75</v>
      </c>
      <c r="F222" s="3">
        <v>286.73860000000002</v>
      </c>
    </row>
    <row r="223" spans="1:6" x14ac:dyDescent="0.3">
      <c r="E223" s="85">
        <v>0.8</v>
      </c>
      <c r="F223" s="3">
        <v>275.84140000000002</v>
      </c>
    </row>
    <row r="224" spans="1:6" x14ac:dyDescent="0.3">
      <c r="E224" s="85">
        <v>0.85</v>
      </c>
      <c r="F224" s="3">
        <v>266.29340000000002</v>
      </c>
    </row>
    <row r="225" spans="1:6" x14ac:dyDescent="0.3">
      <c r="E225" s="85">
        <v>0.9</v>
      </c>
      <c r="F225" s="3">
        <v>257.77999999999997</v>
      </c>
    </row>
    <row r="226" spans="1:6" x14ac:dyDescent="0.3">
      <c r="E226" s="85">
        <v>0.94999999999999896</v>
      </c>
      <c r="F226" s="3">
        <v>250.12180000000001</v>
      </c>
    </row>
    <row r="227" spans="1:6" x14ac:dyDescent="0.3">
      <c r="E227" s="85">
        <v>0.999999999999999</v>
      </c>
      <c r="F227" s="3">
        <v>243.3486</v>
      </c>
    </row>
    <row r="229" spans="1:6" x14ac:dyDescent="0.3">
      <c r="A229" t="s">
        <v>128</v>
      </c>
    </row>
    <row r="230" spans="1:6" x14ac:dyDescent="0.3">
      <c r="E230" s="2" t="s">
        <v>129</v>
      </c>
      <c r="F230" s="2" t="s">
        <v>92</v>
      </c>
    </row>
    <row r="231" spans="1:6" x14ac:dyDescent="0.3">
      <c r="E231" s="85">
        <v>0.64</v>
      </c>
      <c r="F231" s="3">
        <v>409.45209999999997</v>
      </c>
    </row>
    <row r="232" spans="1:6" x14ac:dyDescent="0.3">
      <c r="E232" s="85">
        <v>0.68</v>
      </c>
      <c r="F232" s="3">
        <v>385.36669999999998</v>
      </c>
    </row>
    <row r="233" spans="1:6" x14ac:dyDescent="0.3">
      <c r="E233" s="85">
        <v>0.72</v>
      </c>
      <c r="F233" s="3">
        <v>363.95740000000001</v>
      </c>
    </row>
    <row r="234" spans="1:6" x14ac:dyDescent="0.3">
      <c r="E234" s="85">
        <v>0.76</v>
      </c>
      <c r="F234" s="3">
        <v>344.80180000000001</v>
      </c>
    </row>
    <row r="235" spans="1:6" x14ac:dyDescent="0.3">
      <c r="E235" s="85">
        <v>0.8</v>
      </c>
      <c r="F235" s="3">
        <v>327.56169999999997</v>
      </c>
    </row>
    <row r="236" spans="1:6" x14ac:dyDescent="0.3">
      <c r="E236" s="85">
        <v>0.84</v>
      </c>
      <c r="F236" s="3">
        <v>311.96350000000001</v>
      </c>
    </row>
    <row r="237" spans="1:6" x14ac:dyDescent="0.3">
      <c r="E237" s="85">
        <v>0.88</v>
      </c>
      <c r="F237" s="3">
        <v>297.7833</v>
      </c>
    </row>
    <row r="238" spans="1:6" x14ac:dyDescent="0.3">
      <c r="E238" s="85">
        <v>0.92</v>
      </c>
      <c r="F238" s="3">
        <v>284.83620000000002</v>
      </c>
    </row>
    <row r="239" spans="1:6" x14ac:dyDescent="0.3">
      <c r="E239" s="85">
        <v>0.96</v>
      </c>
      <c r="F239" s="3">
        <v>272.96809999999999</v>
      </c>
    </row>
    <row r="240" spans="1:6" x14ac:dyDescent="0.3">
      <c r="E240" s="85">
        <v>1</v>
      </c>
      <c r="F240" s="3">
        <v>262.04930000000002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FCF51-6ED4-46BA-BE40-B9C575A1BA03}">
  <sheetPr codeName="Sheet12"/>
  <dimension ref="A2:P242"/>
  <sheetViews>
    <sheetView topLeftCell="A32" zoomScale="80" zoomScaleNormal="80" workbookViewId="0">
      <selection activeCell="L58" sqref="L58"/>
    </sheetView>
  </sheetViews>
  <sheetFormatPr defaultRowHeight="14.4" x14ac:dyDescent="0.3"/>
  <cols>
    <col min="1" max="1" width="3.44140625" customWidth="1"/>
    <col min="2" max="2" width="26.77734375" customWidth="1"/>
    <col min="4" max="4" width="34.44140625" bestFit="1" customWidth="1"/>
    <col min="5" max="5" width="15.44140625" bestFit="1" customWidth="1"/>
    <col min="6" max="6" width="15.109375" bestFit="1" customWidth="1"/>
    <col min="7" max="7" width="13.5546875" bestFit="1" customWidth="1"/>
    <col min="8" max="8" width="12.44140625" bestFit="1" customWidth="1"/>
    <col min="9" max="9" width="12.109375" customWidth="1"/>
    <col min="10" max="10" width="12.44140625" bestFit="1" customWidth="1"/>
  </cols>
  <sheetData>
    <row r="2" spans="1:4" x14ac:dyDescent="0.3">
      <c r="A2" s="1" t="s">
        <v>0</v>
      </c>
      <c r="B2" s="2"/>
      <c r="C2" s="2"/>
      <c r="D2" s="2"/>
    </row>
    <row r="3" spans="1:4" x14ac:dyDescent="0.3">
      <c r="A3" s="2"/>
      <c r="B3" s="2" t="s">
        <v>1</v>
      </c>
      <c r="C3" s="2" t="s">
        <v>2</v>
      </c>
      <c r="D3" s="2"/>
    </row>
    <row r="4" spans="1:4" x14ac:dyDescent="0.3">
      <c r="A4" s="2"/>
      <c r="B4" s="2" t="s">
        <v>3</v>
      </c>
      <c r="C4" s="2">
        <v>9.6999999999999993</v>
      </c>
      <c r="D4" s="2" t="s">
        <v>4</v>
      </c>
    </row>
    <row r="5" spans="1:4" x14ac:dyDescent="0.3">
      <c r="A5" s="2"/>
      <c r="B5" s="2" t="s">
        <v>5</v>
      </c>
      <c r="C5" s="2">
        <v>2.4</v>
      </c>
      <c r="D5" s="2" t="s">
        <v>6</v>
      </c>
    </row>
    <row r="6" spans="1:4" x14ac:dyDescent="0.3">
      <c r="A6" s="2"/>
      <c r="B6" s="2" t="s">
        <v>7</v>
      </c>
      <c r="C6" s="2">
        <v>37.5</v>
      </c>
      <c r="D6" s="2" t="s">
        <v>8</v>
      </c>
    </row>
    <row r="7" spans="1:4" x14ac:dyDescent="0.3">
      <c r="A7" s="1" t="s">
        <v>9</v>
      </c>
      <c r="B7" s="2"/>
      <c r="C7" s="2"/>
      <c r="D7" s="2"/>
    </row>
    <row r="8" spans="1:4" x14ac:dyDescent="0.3">
      <c r="A8" s="2"/>
      <c r="B8" s="2" t="s">
        <v>10</v>
      </c>
      <c r="C8" s="3">
        <v>389</v>
      </c>
      <c r="D8" s="2"/>
    </row>
    <row r="9" spans="1:4" x14ac:dyDescent="0.3">
      <c r="A9" s="2"/>
      <c r="B9" s="2" t="s">
        <v>11</v>
      </c>
      <c r="C9" s="68">
        <v>99.8965132920233</v>
      </c>
      <c r="D9" s="2" t="s">
        <v>12</v>
      </c>
    </row>
    <row r="10" spans="1:4" x14ac:dyDescent="0.3">
      <c r="A10" s="2"/>
      <c r="B10" s="2" t="s">
        <v>13</v>
      </c>
      <c r="C10" s="2">
        <v>60</v>
      </c>
      <c r="D10" s="2" t="s">
        <v>6</v>
      </c>
    </row>
    <row r="11" spans="1:4" x14ac:dyDescent="0.3">
      <c r="A11" s="2"/>
      <c r="B11" s="2" t="s">
        <v>14</v>
      </c>
      <c r="C11" s="2">
        <v>5000</v>
      </c>
      <c r="D11" s="2" t="s">
        <v>6</v>
      </c>
    </row>
    <row r="12" spans="1:4" x14ac:dyDescent="0.3">
      <c r="A12" s="1" t="s">
        <v>15</v>
      </c>
      <c r="B12" s="2"/>
      <c r="C12" s="2"/>
      <c r="D12" s="2"/>
    </row>
    <row r="13" spans="1:4" x14ac:dyDescent="0.3">
      <c r="A13" s="2"/>
      <c r="B13" s="2" t="s">
        <v>16</v>
      </c>
      <c r="C13" s="2">
        <v>11</v>
      </c>
      <c r="D13" s="2" t="s">
        <v>6</v>
      </c>
    </row>
    <row r="14" spans="1:4" x14ac:dyDescent="0.3">
      <c r="A14" s="2"/>
      <c r="B14" s="2" t="s">
        <v>245</v>
      </c>
      <c r="C14" s="2">
        <v>3.3</v>
      </c>
      <c r="D14" s="2" t="s">
        <v>6</v>
      </c>
    </row>
    <row r="15" spans="1:4" x14ac:dyDescent="0.3">
      <c r="A15" s="2"/>
      <c r="B15" s="2" t="s">
        <v>233</v>
      </c>
      <c r="C15" s="3">
        <v>313.60948664460108</v>
      </c>
      <c r="D15" s="2" t="s">
        <v>19</v>
      </c>
    </row>
    <row r="16" spans="1:4" x14ac:dyDescent="0.3">
      <c r="A16" s="2"/>
      <c r="B16" s="2" t="s">
        <v>20</v>
      </c>
      <c r="C16" s="3">
        <v>53.868701520943134</v>
      </c>
      <c r="D16" s="2" t="s">
        <v>21</v>
      </c>
    </row>
    <row r="17" spans="1:4" x14ac:dyDescent="0.3">
      <c r="A17" s="2"/>
      <c r="B17" s="2" t="s">
        <v>22</v>
      </c>
      <c r="C17" s="3">
        <v>171.77000000000004</v>
      </c>
      <c r="D17" s="2" t="s">
        <v>23</v>
      </c>
    </row>
    <row r="18" spans="1:4" x14ac:dyDescent="0.3">
      <c r="A18" s="1" t="s">
        <v>24</v>
      </c>
      <c r="B18" s="2"/>
      <c r="C18" s="2"/>
      <c r="D18" s="2"/>
    </row>
    <row r="19" spans="1:4" x14ac:dyDescent="0.3">
      <c r="A19" s="2"/>
      <c r="B19" s="2" t="s">
        <v>25</v>
      </c>
      <c r="C19" s="3">
        <v>152.79800876286339</v>
      </c>
      <c r="D19" s="2" t="s">
        <v>26</v>
      </c>
    </row>
    <row r="20" spans="1:4" x14ac:dyDescent="0.3">
      <c r="A20" s="2"/>
      <c r="B20" s="2" t="s">
        <v>27</v>
      </c>
      <c r="C20" s="4">
        <v>0.60028481099072428</v>
      </c>
      <c r="D20" s="2"/>
    </row>
    <row r="21" spans="1:4" x14ac:dyDescent="0.3">
      <c r="A21" s="2"/>
      <c r="B21" s="2" t="s">
        <v>28</v>
      </c>
      <c r="C21" s="4">
        <v>0.95</v>
      </c>
      <c r="D21" s="2"/>
    </row>
    <row r="22" spans="1:4" x14ac:dyDescent="0.3">
      <c r="A22" s="2"/>
      <c r="B22" s="2" t="s">
        <v>29</v>
      </c>
      <c r="C22" s="4">
        <v>0.8</v>
      </c>
      <c r="D22" s="2"/>
    </row>
    <row r="23" spans="1:4" x14ac:dyDescent="0.3">
      <c r="A23" s="2"/>
      <c r="B23" s="2" t="s">
        <v>30</v>
      </c>
      <c r="C23" s="4">
        <v>0.98</v>
      </c>
      <c r="D23" s="2"/>
    </row>
    <row r="24" spans="1:4" x14ac:dyDescent="0.3">
      <c r="A24" s="2"/>
      <c r="B24" s="2" t="s">
        <v>31</v>
      </c>
      <c r="C24" s="3">
        <v>192.69395758397971</v>
      </c>
      <c r="D24" s="2" t="s">
        <v>26</v>
      </c>
    </row>
    <row r="25" spans="1:4" x14ac:dyDescent="0.3">
      <c r="A25" s="2"/>
      <c r="B25" s="2" t="s">
        <v>32</v>
      </c>
      <c r="C25" s="3">
        <v>154.15516606718401</v>
      </c>
      <c r="D25" s="2" t="s">
        <v>26</v>
      </c>
    </row>
    <row r="26" spans="1:4" x14ac:dyDescent="0.3">
      <c r="A26" s="2"/>
      <c r="B26" s="2" t="s">
        <v>33</v>
      </c>
      <c r="C26" s="3">
        <v>1257.2217061708832</v>
      </c>
      <c r="D26" s="2" t="s">
        <v>34</v>
      </c>
    </row>
    <row r="27" spans="1:4" x14ac:dyDescent="0.3">
      <c r="A27" s="2"/>
      <c r="B27" s="2" t="s">
        <v>35</v>
      </c>
      <c r="C27" s="3">
        <v>118.58089697475693</v>
      </c>
      <c r="D27" s="2"/>
    </row>
    <row r="28" spans="1:4" x14ac:dyDescent="0.3">
      <c r="A28" s="2"/>
      <c r="B28" s="2" t="s">
        <v>36</v>
      </c>
      <c r="C28" s="5">
        <v>0.61443918564348388</v>
      </c>
      <c r="D28" s="2" t="s">
        <v>37</v>
      </c>
    </row>
    <row r="29" spans="1:4" x14ac:dyDescent="0.3">
      <c r="A29" s="2"/>
      <c r="B29" s="2" t="s">
        <v>38</v>
      </c>
      <c r="C29" s="2"/>
      <c r="D29" s="2" t="s">
        <v>37</v>
      </c>
    </row>
    <row r="30" spans="1:4" x14ac:dyDescent="0.3">
      <c r="A30" s="1" t="s">
        <v>39</v>
      </c>
      <c r="B30" s="2"/>
      <c r="C30" s="2"/>
      <c r="D30" s="2"/>
    </row>
    <row r="31" spans="1:4" x14ac:dyDescent="0.3">
      <c r="A31" s="2"/>
      <c r="B31" s="2" t="s">
        <v>40</v>
      </c>
      <c r="C31" s="4">
        <v>7.0000000000000007E-2</v>
      </c>
      <c r="D31" s="2"/>
    </row>
    <row r="32" spans="1:4" x14ac:dyDescent="0.3">
      <c r="A32" s="2"/>
      <c r="B32" s="2" t="s">
        <v>41</v>
      </c>
      <c r="C32" s="4">
        <v>0.08</v>
      </c>
      <c r="D32" s="2"/>
    </row>
    <row r="33" spans="1:11" x14ac:dyDescent="0.3">
      <c r="A33" s="2"/>
      <c r="B33" s="2" t="s">
        <v>42</v>
      </c>
      <c r="C33" s="4">
        <v>0.02</v>
      </c>
      <c r="D33" s="2" t="s">
        <v>43</v>
      </c>
    </row>
    <row r="34" spans="1:11" x14ac:dyDescent="0.3">
      <c r="A34" s="2"/>
      <c r="B34" s="2" t="s">
        <v>44</v>
      </c>
      <c r="C34" s="6">
        <v>5.0255581938197215E-2</v>
      </c>
      <c r="D34" s="2" t="s">
        <v>43</v>
      </c>
    </row>
    <row r="37" spans="1:11" ht="15" thickBot="1" x14ac:dyDescent="0.35">
      <c r="A37" s="7" t="s">
        <v>45</v>
      </c>
      <c r="G37" s="8"/>
      <c r="H37" s="8"/>
    </row>
    <row r="38" spans="1:11" x14ac:dyDescent="0.3">
      <c r="A38" s="7"/>
      <c r="C38" s="9"/>
      <c r="D38" s="10"/>
      <c r="E38" s="11" t="s">
        <v>46</v>
      </c>
      <c r="F38" s="10"/>
      <c r="G38" s="10"/>
      <c r="H38" s="12" t="s">
        <v>47</v>
      </c>
      <c r="I38" s="13"/>
      <c r="J38" s="14"/>
    </row>
    <row r="39" spans="1:11" ht="15" thickBot="1" x14ac:dyDescent="0.35">
      <c r="C39" s="15"/>
      <c r="D39" s="16"/>
      <c r="E39" s="17" t="s">
        <v>48</v>
      </c>
      <c r="F39" s="18" t="s">
        <v>49</v>
      </c>
      <c r="G39" s="19" t="s">
        <v>50</v>
      </c>
      <c r="H39" s="17" t="s">
        <v>51</v>
      </c>
      <c r="I39" s="18" t="s">
        <v>52</v>
      </c>
      <c r="J39" s="20" t="s">
        <v>53</v>
      </c>
    </row>
    <row r="40" spans="1:11" x14ac:dyDescent="0.3">
      <c r="C40" s="21">
        <v>1.1000000000000001</v>
      </c>
      <c r="D40" s="22" t="s">
        <v>54</v>
      </c>
      <c r="E40" s="23">
        <v>432955314.06738687</v>
      </c>
      <c r="F40" s="23">
        <v>1112995.6659829994</v>
      </c>
      <c r="G40" s="23">
        <v>4334.0382942270126</v>
      </c>
      <c r="H40" s="23">
        <v>61.969735517929706</v>
      </c>
      <c r="I40" s="24">
        <v>0.69894798375765166</v>
      </c>
      <c r="J40" s="24">
        <v>0.48885060780434042</v>
      </c>
    </row>
    <row r="41" spans="1:11" x14ac:dyDescent="0.3">
      <c r="C41" s="25" t="s">
        <v>55</v>
      </c>
      <c r="D41" s="16" t="s">
        <v>56</v>
      </c>
      <c r="E41" s="26">
        <v>30165932.514126644</v>
      </c>
      <c r="F41" s="26">
        <v>77547.384355081347</v>
      </c>
      <c r="G41" s="26">
        <v>301.97182584284832</v>
      </c>
      <c r="H41" s="26">
        <v>4.3177085459244138</v>
      </c>
      <c r="I41" s="27">
        <v>4.869883108915149E-2</v>
      </c>
      <c r="J41" s="27">
        <v>3.4060407541782252E-2</v>
      </c>
    </row>
    <row r="42" spans="1:11" x14ac:dyDescent="0.3">
      <c r="C42" s="25" t="s">
        <v>57</v>
      </c>
      <c r="D42" s="16" t="s">
        <v>58</v>
      </c>
      <c r="E42" s="26">
        <v>357698535.86527008</v>
      </c>
      <c r="F42" s="26">
        <v>919533.51122177392</v>
      </c>
      <c r="G42" s="26">
        <v>3580.6908977856401</v>
      </c>
      <c r="H42" s="26">
        <v>51.198086598081126</v>
      </c>
      <c r="I42" s="27">
        <v>0.57745606142896688</v>
      </c>
      <c r="J42" s="27">
        <v>0.40387804696455093</v>
      </c>
      <c r="K42" s="8"/>
    </row>
    <row r="43" spans="1:11" x14ac:dyDescent="0.3">
      <c r="C43" s="25" t="s">
        <v>59</v>
      </c>
      <c r="D43" s="16" t="s">
        <v>60</v>
      </c>
      <c r="E43" s="26">
        <v>45090845.687990099</v>
      </c>
      <c r="F43" s="26">
        <v>115914.77040614421</v>
      </c>
      <c r="G43" s="26">
        <v>451.3755705985244</v>
      </c>
      <c r="H43" s="26">
        <v>6.4539403739241719</v>
      </c>
      <c r="I43" s="27">
        <v>7.2793091239533286E-2</v>
      </c>
      <c r="J43" s="27">
        <v>5.0912153298007273E-2</v>
      </c>
    </row>
    <row r="44" spans="1:11" x14ac:dyDescent="0.3">
      <c r="C44" s="21">
        <v>1.2</v>
      </c>
      <c r="D44" s="22" t="s">
        <v>61</v>
      </c>
      <c r="E44" s="23">
        <v>130170625.49857292</v>
      </c>
      <c r="F44" s="23">
        <v>334628.85732280952</v>
      </c>
      <c r="G44" s="23">
        <v>1303.0547434428524</v>
      </c>
      <c r="H44" s="23">
        <v>18.631574604243148</v>
      </c>
      <c r="I44" s="24">
        <v>0.21014292533325746</v>
      </c>
      <c r="J44" s="24">
        <v>0.25955102048923018</v>
      </c>
    </row>
    <row r="45" spans="1:11" x14ac:dyDescent="0.3">
      <c r="C45" s="25" t="s">
        <v>62</v>
      </c>
      <c r="D45" s="16" t="s">
        <v>63</v>
      </c>
      <c r="E45" s="26">
        <v>10196919.287132647</v>
      </c>
      <c r="F45" s="26">
        <v>26213.160121163615</v>
      </c>
      <c r="G45" s="26">
        <v>102.07482674920213</v>
      </c>
      <c r="H45" s="26">
        <v>1.4595048744982839</v>
      </c>
      <c r="I45" s="27">
        <v>1.6461551445864878E-2</v>
      </c>
      <c r="J45" s="27">
        <v>1.151335952991848E-2</v>
      </c>
    </row>
    <row r="46" spans="1:11" x14ac:dyDescent="0.3">
      <c r="C46" s="25" t="s">
        <v>64</v>
      </c>
      <c r="D46" s="16" t="s">
        <v>65</v>
      </c>
      <c r="E46" s="26">
        <v>11041685.089528622</v>
      </c>
      <c r="F46" s="26">
        <v>28384.794574623706</v>
      </c>
      <c r="G46" s="26">
        <v>110.53123603274247</v>
      </c>
      <c r="H46" s="26">
        <v>1.5804178455328011</v>
      </c>
      <c r="I46" s="27">
        <v>1.7825311942958999E-2</v>
      </c>
      <c r="J46" s="27">
        <v>1.2467186085536914E-2</v>
      </c>
    </row>
    <row r="47" spans="1:11" x14ac:dyDescent="0.3">
      <c r="C47" s="25" t="s">
        <v>66</v>
      </c>
      <c r="D47" s="16" t="s">
        <v>67</v>
      </c>
      <c r="E47" s="26">
        <v>9228751</v>
      </c>
      <c r="F47" s="26">
        <v>23724.295629820052</v>
      </c>
      <c r="G47" s="26">
        <v>92.383114243657118</v>
      </c>
      <c r="H47" s="26">
        <v>1.3209290660001372</v>
      </c>
      <c r="I47" s="27">
        <v>1.4898574274220465E-2</v>
      </c>
      <c r="J47" s="27">
        <v>1.042019901139897E-2</v>
      </c>
    </row>
    <row r="48" spans="1:11" x14ac:dyDescent="0.3">
      <c r="C48" s="25" t="s">
        <v>68</v>
      </c>
      <c r="D48" s="16" t="s">
        <v>69</v>
      </c>
      <c r="E48" s="26">
        <v>99703270.121911645</v>
      </c>
      <c r="F48" s="26">
        <v>256306.60699720218</v>
      </c>
      <c r="G48" s="26">
        <v>998.06556641725069</v>
      </c>
      <c r="H48" s="26">
        <v>14.270722818211928</v>
      </c>
      <c r="I48" s="27">
        <v>0.16095748767021312</v>
      </c>
      <c r="J48" s="27">
        <v>0.1125751379311879</v>
      </c>
    </row>
    <row r="49" spans="1:10" x14ac:dyDescent="0.3">
      <c r="C49" s="28" t="s">
        <v>70</v>
      </c>
      <c r="D49" s="29" t="s">
        <v>71</v>
      </c>
      <c r="E49" s="26">
        <v>74052493</v>
      </c>
      <c r="F49" s="26">
        <v>190366.30591259641</v>
      </c>
      <c r="G49" s="26">
        <v>741.29206875845057</v>
      </c>
      <c r="H49" s="26">
        <v>10.599277238433642</v>
      </c>
      <c r="I49" s="27">
        <v>0.11954776623095489</v>
      </c>
      <c r="J49" s="27">
        <v>8.3612800296619688E-2</v>
      </c>
    </row>
    <row r="50" spans="1:10" x14ac:dyDescent="0.3">
      <c r="C50" s="28" t="s">
        <v>72</v>
      </c>
      <c r="D50" s="29" t="s">
        <v>73</v>
      </c>
      <c r="E50" s="26">
        <v>25650777.121911649</v>
      </c>
      <c r="F50" s="26">
        <v>65940.301084605788</v>
      </c>
      <c r="G50" s="26">
        <v>256.77349765880024</v>
      </c>
      <c r="H50" s="26">
        <v>3.6714455797782874</v>
      </c>
      <c r="I50" s="27">
        <v>4.1409721439258231E-2</v>
      </c>
      <c r="J50" s="27">
        <v>2.8962337634568226E-2</v>
      </c>
    </row>
    <row r="51" spans="1:10" x14ac:dyDescent="0.3">
      <c r="C51" s="21">
        <v>1.3</v>
      </c>
      <c r="D51" s="22" t="s">
        <v>74</v>
      </c>
      <c r="E51" s="23">
        <v>47865704.863106571</v>
      </c>
      <c r="F51" s="23">
        <v>123048.08448099376</v>
      </c>
      <c r="G51" s="23">
        <v>479.15290820193854</v>
      </c>
      <c r="H51" s="23">
        <v>8.0601310122172851</v>
      </c>
      <c r="I51" s="24">
        <v>9.0909090909090912E-2</v>
      </c>
      <c r="J51" s="24">
        <v>6.3582649036238267E-2</v>
      </c>
    </row>
    <row r="52" spans="1:10" x14ac:dyDescent="0.3">
      <c r="C52" s="25" t="s">
        <v>75</v>
      </c>
      <c r="D52" s="16" t="s">
        <v>76</v>
      </c>
      <c r="E52" s="26">
        <v>2815629.6978297983</v>
      </c>
      <c r="F52" s="26">
        <v>7238.1226165290445</v>
      </c>
      <c r="G52" s="26">
        <v>28.185465188349326</v>
      </c>
      <c r="H52" s="26">
        <v>1.6120262024434571</v>
      </c>
      <c r="I52" s="27">
        <v>1.8181818181818181E-2</v>
      </c>
      <c r="J52" s="27">
        <v>1.2716529807247653E-2</v>
      </c>
    </row>
    <row r="53" spans="1:10" ht="15" thickBot="1" x14ac:dyDescent="0.35">
      <c r="C53" s="31" t="s">
        <v>77</v>
      </c>
      <c r="D53" s="19" t="s">
        <v>78</v>
      </c>
      <c r="E53" s="26">
        <v>45050075.165276773</v>
      </c>
      <c r="F53" s="26">
        <v>115809.96186446471</v>
      </c>
      <c r="G53" s="26">
        <v>450.96744301358922</v>
      </c>
      <c r="H53" s="26">
        <v>6.4481048097738283</v>
      </c>
      <c r="I53" s="27">
        <v>7.2727272727272724E-2</v>
      </c>
      <c r="J53" s="27">
        <v>5.0866119228990612E-2</v>
      </c>
    </row>
    <row r="54" spans="1:10" x14ac:dyDescent="0.3">
      <c r="J54" s="32"/>
    </row>
    <row r="55" spans="1:10" x14ac:dyDescent="0.3">
      <c r="C55" s="33" t="s">
        <v>79</v>
      </c>
      <c r="D55" s="34"/>
      <c r="E55" s="35">
        <v>888731244.91265762</v>
      </c>
      <c r="F55" s="35">
        <v>2284656.1565878084</v>
      </c>
      <c r="G55" s="35">
        <v>6116.245945871804</v>
      </c>
      <c r="H55" s="35">
        <v>88.661441134390145</v>
      </c>
      <c r="I55" s="48">
        <v>1</v>
      </c>
      <c r="J55" s="48">
        <v>0.81198427732980882</v>
      </c>
    </row>
    <row r="56" spans="1:10" x14ac:dyDescent="0.3">
      <c r="F56" s="8"/>
      <c r="G56" s="8"/>
      <c r="H56" s="8"/>
      <c r="J56" s="37"/>
    </row>
    <row r="57" spans="1:10" ht="15" thickBot="1" x14ac:dyDescent="0.35">
      <c r="A57" s="7" t="s">
        <v>80</v>
      </c>
      <c r="J57" s="37"/>
    </row>
    <row r="58" spans="1:10" x14ac:dyDescent="0.3">
      <c r="C58" s="9"/>
      <c r="D58" s="10"/>
      <c r="E58" s="11" t="s">
        <v>46</v>
      </c>
      <c r="F58" s="38"/>
      <c r="G58" s="38"/>
      <c r="H58" s="39" t="s">
        <v>47</v>
      </c>
      <c r="I58" s="40"/>
      <c r="J58" s="41"/>
    </row>
    <row r="59" spans="1:10" ht="15" thickBot="1" x14ac:dyDescent="0.35">
      <c r="C59" s="15"/>
      <c r="D59" s="16"/>
      <c r="E59" s="17" t="s">
        <v>48</v>
      </c>
      <c r="F59" s="18" t="s">
        <v>49</v>
      </c>
      <c r="G59" s="19" t="s">
        <v>50</v>
      </c>
      <c r="H59" s="17" t="s">
        <v>51</v>
      </c>
      <c r="I59" s="18" t="s">
        <v>52</v>
      </c>
      <c r="J59" s="42" t="s">
        <v>53</v>
      </c>
    </row>
    <row r="60" spans="1:10" x14ac:dyDescent="0.3">
      <c r="C60" s="43">
        <v>2.1</v>
      </c>
      <c r="D60" s="22" t="s">
        <v>81</v>
      </c>
      <c r="E60" s="23">
        <v>7469559.6768335644</v>
      </c>
      <c r="F60" s="23">
        <v>19201.95289674438</v>
      </c>
      <c r="G60" s="23">
        <v>60.871610770234582</v>
      </c>
      <c r="H60" s="23">
        <v>15.273322758026282</v>
      </c>
      <c r="I60" s="24">
        <v>0.40082451383347845</v>
      </c>
      <c r="J60" s="24">
        <v>0.12048418556333465</v>
      </c>
    </row>
    <row r="61" spans="1:10" x14ac:dyDescent="0.3">
      <c r="C61" s="44" t="s">
        <v>82</v>
      </c>
      <c r="D61" s="16" t="s">
        <v>83</v>
      </c>
      <c r="E61" s="26">
        <v>3025903.4522702764</v>
      </c>
      <c r="F61" s="26">
        <v>7778.6721138053381</v>
      </c>
      <c r="G61" s="26">
        <v>30.290381040875566</v>
      </c>
      <c r="H61" s="26">
        <v>6.1871920247836156</v>
      </c>
      <c r="I61" s="27">
        <v>0.1623731963645576</v>
      </c>
      <c r="J61" s="27">
        <v>4.8807898833819079E-2</v>
      </c>
    </row>
    <row r="62" spans="1:10" x14ac:dyDescent="0.3">
      <c r="C62" s="44" t="s">
        <v>84</v>
      </c>
      <c r="D62" s="16" t="s">
        <v>85</v>
      </c>
      <c r="E62" s="26">
        <v>4443656.2245632885</v>
      </c>
      <c r="F62" s="26">
        <v>11423.280782939042</v>
      </c>
      <c r="G62" s="26">
        <v>30.58122972935902</v>
      </c>
      <c r="H62" s="26">
        <v>9.0861307332426655</v>
      </c>
      <c r="I62" s="27">
        <v>0.23845131746892084</v>
      </c>
      <c r="J62" s="27">
        <v>7.1676286729515565E-2</v>
      </c>
    </row>
    <row r="63" spans="1:10" ht="15" thickBot="1" x14ac:dyDescent="0.35">
      <c r="C63" s="45">
        <v>2.2000000000000002</v>
      </c>
      <c r="D63" s="46" t="s">
        <v>86</v>
      </c>
      <c r="E63" s="23">
        <v>11165926.474936018</v>
      </c>
      <c r="F63" s="23">
        <v>28704.181169501331</v>
      </c>
      <c r="G63" s="23">
        <v>111.77493695195479</v>
      </c>
      <c r="H63" s="23">
        <v>22.831439378282436</v>
      </c>
      <c r="I63" s="24">
        <v>0.59917548616652139</v>
      </c>
      <c r="J63" s="24">
        <v>0.18010667503804437</v>
      </c>
    </row>
    <row r="65" spans="1:12" x14ac:dyDescent="0.3">
      <c r="C65" s="33" t="s">
        <v>87</v>
      </c>
      <c r="D65" s="47"/>
      <c r="E65" s="35">
        <v>18635486.151769582</v>
      </c>
      <c r="F65" s="35">
        <v>47906.134066245708</v>
      </c>
      <c r="G65" s="35">
        <v>172.64654772218938</v>
      </c>
      <c r="H65" s="35">
        <v>38.104762136308722</v>
      </c>
      <c r="I65" s="48">
        <v>0.99999999999999978</v>
      </c>
      <c r="J65" s="48">
        <v>0.30059086060137902</v>
      </c>
    </row>
    <row r="67" spans="1:12" x14ac:dyDescent="0.3">
      <c r="C67" s="34" t="s">
        <v>51</v>
      </c>
      <c r="D67" s="34"/>
      <c r="E67" s="34"/>
      <c r="F67" s="34"/>
      <c r="G67" s="34"/>
      <c r="H67" s="35">
        <v>126.76620327069887</v>
      </c>
      <c r="I67" s="34"/>
      <c r="J67" s="34"/>
      <c r="K67" s="7"/>
      <c r="L67" s="7"/>
    </row>
    <row r="69" spans="1:12" x14ac:dyDescent="0.3">
      <c r="C69" s="34" t="s">
        <v>88</v>
      </c>
      <c r="D69" s="34"/>
      <c r="E69" s="35">
        <v>570483094.62999272</v>
      </c>
      <c r="F69" s="35">
        <v>1466537.5183290297</v>
      </c>
      <c r="G69" s="35">
        <v>5696.8394378687162</v>
      </c>
      <c r="H69" s="35">
        <v>112.54671388010574</v>
      </c>
      <c r="I69" s="36">
        <v>1.7470316445331395</v>
      </c>
      <c r="J69" s="36">
        <v>0.88782901890475829</v>
      </c>
    </row>
    <row r="71" spans="1:12" x14ac:dyDescent="0.3">
      <c r="A71" s="7" t="s">
        <v>89</v>
      </c>
    </row>
    <row r="72" spans="1:12" x14ac:dyDescent="0.3">
      <c r="D72" s="1" t="s">
        <v>90</v>
      </c>
      <c r="E72" s="49" t="s">
        <v>91</v>
      </c>
      <c r="F72" s="49" t="s">
        <v>92</v>
      </c>
      <c r="G72" s="2"/>
      <c r="I72" s="1" t="s">
        <v>45</v>
      </c>
      <c r="J72" s="49" t="s">
        <v>91</v>
      </c>
      <c r="K72" s="50"/>
    </row>
    <row r="73" spans="1:12" x14ac:dyDescent="0.3">
      <c r="D73" s="2" t="s">
        <v>56</v>
      </c>
      <c r="E73" s="51">
        <v>3.4060407541782252E-2</v>
      </c>
      <c r="F73" s="52">
        <v>4.3177085459244138</v>
      </c>
      <c r="G73" s="2"/>
      <c r="I73" s="2" t="s">
        <v>56</v>
      </c>
      <c r="J73" s="51">
        <v>4.8698831089151497E-2</v>
      </c>
      <c r="K73" s="53"/>
    </row>
    <row r="74" spans="1:12" x14ac:dyDescent="0.3">
      <c r="D74" s="2" t="s">
        <v>58</v>
      </c>
      <c r="E74" s="51">
        <v>0.40387804696455093</v>
      </c>
      <c r="F74" s="52">
        <v>51.198086598081126</v>
      </c>
      <c r="G74" s="2"/>
      <c r="I74" s="2" t="s">
        <v>58</v>
      </c>
      <c r="J74" s="51">
        <v>0.57745606142896688</v>
      </c>
      <c r="K74" s="53"/>
    </row>
    <row r="75" spans="1:12" x14ac:dyDescent="0.3">
      <c r="D75" s="2" t="s">
        <v>60</v>
      </c>
      <c r="E75" s="51">
        <v>5.0912153298007273E-2</v>
      </c>
      <c r="F75" s="52">
        <v>6.4539403739241719</v>
      </c>
      <c r="G75" s="2"/>
      <c r="I75" s="2" t="s">
        <v>60</v>
      </c>
      <c r="J75" s="51">
        <v>7.27930912395333E-2</v>
      </c>
      <c r="K75" s="53"/>
    </row>
    <row r="76" spans="1:12" x14ac:dyDescent="0.3">
      <c r="D76" s="2" t="s">
        <v>93</v>
      </c>
      <c r="E76" s="51">
        <v>8.3612800296619688E-2</v>
      </c>
      <c r="F76" s="52">
        <v>10.599277238433642</v>
      </c>
      <c r="G76" s="2"/>
      <c r="I76" s="2" t="s">
        <v>93</v>
      </c>
      <c r="J76" s="51">
        <v>0.11954776623095491</v>
      </c>
      <c r="K76" s="53"/>
    </row>
    <row r="77" spans="1:12" x14ac:dyDescent="0.3">
      <c r="D77" s="2" t="s">
        <v>63</v>
      </c>
      <c r="E77" s="51">
        <v>1.151335952991848E-2</v>
      </c>
      <c r="F77" s="52">
        <v>1.4595048744982839</v>
      </c>
      <c r="G77" s="4"/>
      <c r="I77" s="2" t="s">
        <v>63</v>
      </c>
      <c r="J77" s="51">
        <v>1.6461551445864881E-2</v>
      </c>
      <c r="K77" s="53"/>
      <c r="L77" s="54"/>
    </row>
    <row r="78" spans="1:12" x14ac:dyDescent="0.3">
      <c r="D78" s="2" t="s">
        <v>65</v>
      </c>
      <c r="E78" s="51">
        <v>1.2467186085536914E-2</v>
      </c>
      <c r="F78" s="52">
        <v>1.5804178455328011</v>
      </c>
      <c r="G78" s="2"/>
      <c r="I78" s="2" t="s">
        <v>65</v>
      </c>
      <c r="J78" s="51">
        <v>1.7825311942959002E-2</v>
      </c>
      <c r="K78" s="53"/>
    </row>
    <row r="79" spans="1:12" x14ac:dyDescent="0.3">
      <c r="D79" s="2" t="s">
        <v>73</v>
      </c>
      <c r="E79" s="51">
        <v>3.9382536645967192E-2</v>
      </c>
      <c r="F79" s="52">
        <v>4.9923746457784244</v>
      </c>
      <c r="G79" s="2"/>
      <c r="I79" s="2" t="s">
        <v>73</v>
      </c>
      <c r="J79" s="51">
        <v>5.6308295713478701E-2</v>
      </c>
      <c r="K79" s="53"/>
    </row>
    <row r="80" spans="1:12" x14ac:dyDescent="0.3">
      <c r="D80" s="2" t="s">
        <v>94</v>
      </c>
      <c r="E80" s="51">
        <v>6.3582649036238267E-2</v>
      </c>
      <c r="F80" s="52">
        <v>8.0601310122172851</v>
      </c>
      <c r="G80" s="2"/>
      <c r="I80" s="2" t="s">
        <v>94</v>
      </c>
      <c r="J80" s="51">
        <v>9.0909090909090912E-2</v>
      </c>
      <c r="K80" s="53"/>
    </row>
    <row r="81" spans="1:16" x14ac:dyDescent="0.3">
      <c r="D81" s="2" t="s">
        <v>81</v>
      </c>
      <c r="E81" s="51">
        <v>0.12048418556333465</v>
      </c>
      <c r="F81" s="52">
        <v>15.273322758026282</v>
      </c>
      <c r="G81" s="2"/>
      <c r="I81" s="2"/>
      <c r="J81" s="51"/>
      <c r="K81" s="53"/>
    </row>
    <row r="82" spans="1:16" x14ac:dyDescent="0.3">
      <c r="D82" s="2" t="s">
        <v>95</v>
      </c>
      <c r="E82" s="51">
        <v>0.18010667503804437</v>
      </c>
      <c r="F82" s="52">
        <v>22.831439378282436</v>
      </c>
      <c r="G82" s="2"/>
      <c r="I82" s="2"/>
      <c r="J82" s="51"/>
      <c r="K82" s="53"/>
    </row>
    <row r="83" spans="1:16" x14ac:dyDescent="0.3">
      <c r="D83" s="2"/>
      <c r="E83" s="2"/>
      <c r="F83" s="2"/>
      <c r="G83" s="2"/>
      <c r="I83" s="2"/>
      <c r="J83" s="2"/>
    </row>
    <row r="84" spans="1:16" x14ac:dyDescent="0.3">
      <c r="D84" s="2"/>
      <c r="E84" s="4">
        <v>0.99999999999999989</v>
      </c>
      <c r="F84" s="52">
        <v>126.76620327069887</v>
      </c>
      <c r="G84" s="2" t="s">
        <v>96</v>
      </c>
      <c r="I84" s="2"/>
      <c r="J84" s="4">
        <v>1</v>
      </c>
      <c r="K84" s="53"/>
    </row>
    <row r="86" spans="1:16" x14ac:dyDescent="0.3">
      <c r="A86" s="7" t="s">
        <v>235</v>
      </c>
      <c r="E86" s="2"/>
      <c r="F86" s="2"/>
      <c r="G86" s="2"/>
      <c r="H86" s="2"/>
      <c r="I86" s="2"/>
      <c r="J86" s="2"/>
      <c r="K86" s="2"/>
      <c r="L86" s="2"/>
      <c r="M86" s="2" t="s">
        <v>236</v>
      </c>
      <c r="N86" s="2"/>
      <c r="O86" s="2" t="s">
        <v>237</v>
      </c>
      <c r="P86" s="2" t="s">
        <v>238</v>
      </c>
    </row>
    <row r="87" spans="1:16" x14ac:dyDescent="0.3">
      <c r="E87" s="2" t="s">
        <v>239</v>
      </c>
      <c r="F87" s="2" t="s">
        <v>16</v>
      </c>
      <c r="G87" s="2" t="s">
        <v>232</v>
      </c>
      <c r="H87" s="2" t="s">
        <v>233</v>
      </c>
      <c r="I87" s="2" t="s">
        <v>102</v>
      </c>
      <c r="J87" s="2" t="s">
        <v>240</v>
      </c>
      <c r="K87" s="2" t="s">
        <v>103</v>
      </c>
      <c r="L87" s="2" t="s">
        <v>104</v>
      </c>
      <c r="M87" s="2" t="s">
        <v>241</v>
      </c>
      <c r="N87" s="2" t="s">
        <v>242</v>
      </c>
      <c r="O87" s="2" t="s">
        <v>234</v>
      </c>
      <c r="P87" s="2" t="s">
        <v>243</v>
      </c>
    </row>
    <row r="88" spans="1:16" x14ac:dyDescent="0.3">
      <c r="E88" s="80">
        <v>6</v>
      </c>
      <c r="F88" s="81">
        <v>2</v>
      </c>
      <c r="G88" s="81">
        <v>1</v>
      </c>
      <c r="H88" s="81">
        <v>3.1415926535897931</v>
      </c>
      <c r="I88" s="81">
        <v>2.4409452343539813</v>
      </c>
      <c r="J88" s="81">
        <v>2.8034919456249678</v>
      </c>
      <c r="K88" s="81">
        <v>1.1330393782907215</v>
      </c>
      <c r="L88" s="81">
        <v>1.120933778031227</v>
      </c>
      <c r="M88" s="81">
        <v>2071.4177</v>
      </c>
      <c r="N88" s="81">
        <v>1813.7231999999999</v>
      </c>
      <c r="O88" s="81">
        <v>0.46737473907455351</v>
      </c>
      <c r="P88" s="81">
        <v>0.19147284932766981</v>
      </c>
    </row>
    <row r="89" spans="1:16" x14ac:dyDescent="0.3">
      <c r="E89" s="80">
        <v>7</v>
      </c>
      <c r="F89" s="81">
        <v>3</v>
      </c>
      <c r="G89" s="81">
        <v>1.5</v>
      </c>
      <c r="H89" s="81">
        <v>10.602875205865551</v>
      </c>
      <c r="I89" s="81">
        <v>4.7507159121185314</v>
      </c>
      <c r="J89" s="81">
        <v>9.4619003893291982</v>
      </c>
      <c r="K89" s="81">
        <v>0.68631648127120159</v>
      </c>
      <c r="L89" s="81">
        <v>1.1209337780312274</v>
      </c>
      <c r="M89" s="81">
        <v>1128.4403</v>
      </c>
      <c r="N89" s="81">
        <v>604.27639999999997</v>
      </c>
      <c r="O89" s="81">
        <v>1.6304041204059458</v>
      </c>
      <c r="P89" s="81">
        <v>0.34319124750166008</v>
      </c>
    </row>
    <row r="90" spans="1:16" x14ac:dyDescent="0.3">
      <c r="E90" s="80">
        <v>8</v>
      </c>
      <c r="F90" s="81">
        <v>4</v>
      </c>
      <c r="G90" s="81">
        <v>2</v>
      </c>
      <c r="H90" s="81">
        <v>25.132741228718345</v>
      </c>
      <c r="I90" s="81">
        <v>8.1623095520912319</v>
      </c>
      <c r="J90" s="81">
        <v>22.426580750157477</v>
      </c>
      <c r="K90" s="81">
        <v>0.48912953716401725</v>
      </c>
      <c r="L90" s="81">
        <v>1.1208805311635082</v>
      </c>
      <c r="M90" s="81">
        <v>718.8365</v>
      </c>
      <c r="N90" s="81">
        <v>308.49650000000003</v>
      </c>
      <c r="O90" s="81">
        <v>3.9903253248836119</v>
      </c>
      <c r="P90" s="81">
        <v>0.48887208937833865</v>
      </c>
    </row>
    <row r="91" spans="1:16" x14ac:dyDescent="0.3">
      <c r="E91" s="80">
        <v>9</v>
      </c>
      <c r="F91" s="81">
        <v>5</v>
      </c>
      <c r="G91" s="81">
        <v>2.5</v>
      </c>
      <c r="H91" s="81">
        <v>49.087385212340521</v>
      </c>
      <c r="I91" s="81">
        <v>11.257695843905116</v>
      </c>
      <c r="J91" s="81">
        <v>43.731287937281962</v>
      </c>
      <c r="K91" s="81">
        <v>0.3607776655320668</v>
      </c>
      <c r="L91" s="81">
        <v>1.1191585089214868</v>
      </c>
      <c r="M91" s="81">
        <v>578.57960000000003</v>
      </c>
      <c r="N91" s="81">
        <v>202.74889999999999</v>
      </c>
      <c r="O91" s="81">
        <v>8.0390410762250077</v>
      </c>
      <c r="P91" s="81">
        <v>0.71409293586283207</v>
      </c>
    </row>
    <row r="92" spans="1:16" x14ac:dyDescent="0.3">
      <c r="E92" s="80">
        <v>10</v>
      </c>
      <c r="F92" s="81">
        <v>8</v>
      </c>
      <c r="G92" s="81">
        <v>2.9</v>
      </c>
      <c r="H92" s="81">
        <v>145.7698991265664</v>
      </c>
      <c r="I92" s="81">
        <v>25.330856405181972</v>
      </c>
      <c r="J92" s="81">
        <v>124.58865998045627</v>
      </c>
      <c r="K92" s="81">
        <v>0.27070208594154782</v>
      </c>
      <c r="L92" s="81">
        <v>1.0774813587853977</v>
      </c>
      <c r="M92" s="81">
        <v>364.06849999999997</v>
      </c>
      <c r="N92" s="81">
        <v>130.2337</v>
      </c>
      <c r="O92" s="81">
        <v>24.455815976464049</v>
      </c>
      <c r="P92" s="81">
        <v>0.96545555291455065</v>
      </c>
    </row>
    <row r="93" spans="1:16" x14ac:dyDescent="0.3">
      <c r="E93" s="80">
        <v>11</v>
      </c>
      <c r="F93" s="81">
        <v>11</v>
      </c>
      <c r="G93" s="81">
        <v>3.3</v>
      </c>
      <c r="H93" s="81">
        <v>313.60948664460108</v>
      </c>
      <c r="I93" s="81">
        <v>41.473416031750972</v>
      </c>
      <c r="J93" s="81">
        <v>233.139622029436</v>
      </c>
      <c r="K93" s="81">
        <v>0.21031712719054416</v>
      </c>
      <c r="L93" s="81">
        <v>0.95350478874259215</v>
      </c>
      <c r="M93" s="81">
        <v>321.3664</v>
      </c>
      <c r="N93" s="81">
        <v>114.42489999999999</v>
      </c>
      <c r="O93" s="81">
        <v>53.868701520943134</v>
      </c>
      <c r="P93" s="81">
        <v>1.2988730294052135</v>
      </c>
    </row>
    <row r="94" spans="1:16" x14ac:dyDescent="0.3">
      <c r="E94" s="80">
        <v>12</v>
      </c>
      <c r="F94" s="81">
        <v>14</v>
      </c>
      <c r="G94" s="81">
        <v>3.7</v>
      </c>
      <c r="H94" s="81">
        <v>569.57074809582946</v>
      </c>
      <c r="I94" s="81">
        <v>57.566332046681794</v>
      </c>
      <c r="J94" s="81">
        <v>340.98479968677532</v>
      </c>
      <c r="K94" s="81">
        <v>0.16697979562100296</v>
      </c>
      <c r="L94" s="81">
        <v>0.8108905566343434</v>
      </c>
      <c r="M94" s="81">
        <v>358.24779999999998</v>
      </c>
      <c r="N94" s="81">
        <v>117.89749999999999</v>
      </c>
      <c r="O94" s="81">
        <v>100.11345039280395</v>
      </c>
      <c r="P94" s="81">
        <v>1.739097261079962</v>
      </c>
    </row>
    <row r="95" spans="1:16" x14ac:dyDescent="0.3">
      <c r="E95" s="80">
        <v>13</v>
      </c>
      <c r="F95" s="81">
        <v>17</v>
      </c>
      <c r="G95" s="81">
        <v>4.0999999999999996</v>
      </c>
      <c r="H95" s="81">
        <v>930.61828380963641</v>
      </c>
      <c r="I95" s="81">
        <v>51.663076053329092</v>
      </c>
      <c r="J95" s="81">
        <v>406.46002839227663</v>
      </c>
      <c r="K95" s="81">
        <v>9.4038507979139804E-2</v>
      </c>
      <c r="L95" s="81">
        <v>0.68565970171731427</v>
      </c>
      <c r="M95" s="81">
        <v>517.14859999999999</v>
      </c>
      <c r="N95" s="81">
        <v>125.9097</v>
      </c>
      <c r="O95" s="81">
        <v>167.29724888045837</v>
      </c>
      <c r="P95" s="81">
        <v>3.2382363122893838</v>
      </c>
    </row>
    <row r="96" spans="1:16" x14ac:dyDescent="0.3">
      <c r="E96" s="80">
        <v>14</v>
      </c>
      <c r="F96" s="81">
        <v>24</v>
      </c>
      <c r="G96" s="81">
        <v>5.3</v>
      </c>
      <c r="H96" s="81">
        <v>2397.6635132197302</v>
      </c>
      <c r="I96" s="81">
        <v>131.70496129506455</v>
      </c>
      <c r="J96" s="81">
        <v>420.66778685468654</v>
      </c>
      <c r="K96" s="81">
        <v>9.3280070115700164E-2</v>
      </c>
      <c r="L96" s="81">
        <v>0.42078269940335133</v>
      </c>
      <c r="M96" s="81">
        <v>489.03820000000002</v>
      </c>
      <c r="N96" s="81">
        <v>200.19309999999999</v>
      </c>
      <c r="O96" s="81">
        <v>459.79993193014769</v>
      </c>
      <c r="P96" s="81">
        <v>3.4911360013237256</v>
      </c>
    </row>
    <row r="97" spans="1:16" x14ac:dyDescent="0.3">
      <c r="E97" s="80">
        <v>15</v>
      </c>
      <c r="F97" s="81">
        <v>30</v>
      </c>
      <c r="G97" s="81">
        <v>6</v>
      </c>
      <c r="H97" s="81">
        <v>4241.1500823462211</v>
      </c>
      <c r="I97" s="81">
        <v>146.81234952211886</v>
      </c>
      <c r="J97" s="81">
        <v>420.70457320963033</v>
      </c>
      <c r="K97" s="81">
        <v>6.3805078285458713E-2</v>
      </c>
      <c r="L97" s="81">
        <v>0.27393489650638658</v>
      </c>
      <c r="M97" s="81">
        <v>727.49369999999999</v>
      </c>
      <c r="N97" s="81">
        <v>298.48579999999998</v>
      </c>
      <c r="O97" s="81">
        <v>843.01340186795835</v>
      </c>
      <c r="P97" s="81">
        <v>5.7421150510294723</v>
      </c>
    </row>
    <row r="98" spans="1:16" x14ac:dyDescent="0.3">
      <c r="H98" s="62"/>
      <c r="I98" s="62"/>
      <c r="J98" s="82"/>
      <c r="K98" s="66"/>
    </row>
    <row r="100" spans="1:16" x14ac:dyDescent="0.3">
      <c r="A100" t="s">
        <v>107</v>
      </c>
      <c r="E100" s="59"/>
      <c r="F100" s="59"/>
      <c r="G100" s="60"/>
    </row>
    <row r="101" spans="1:16" x14ac:dyDescent="0.3">
      <c r="E101" s="2" t="s">
        <v>108</v>
      </c>
      <c r="F101" s="2"/>
      <c r="G101" s="2" t="s">
        <v>241</v>
      </c>
    </row>
    <row r="102" spans="1:16" x14ac:dyDescent="0.3">
      <c r="E102" s="83">
        <v>1</v>
      </c>
      <c r="F102" s="61">
        <v>0</v>
      </c>
      <c r="G102" s="61">
        <v>878.48779999999999</v>
      </c>
      <c r="H102" s="62"/>
    </row>
    <row r="103" spans="1:16" x14ac:dyDescent="0.3">
      <c r="E103" s="83">
        <v>2</v>
      </c>
      <c r="F103" s="61">
        <v>0</v>
      </c>
      <c r="G103" s="61">
        <v>616.40779999999995</v>
      </c>
      <c r="H103" s="62"/>
    </row>
    <row r="104" spans="1:16" x14ac:dyDescent="0.3">
      <c r="E104" s="83">
        <v>4</v>
      </c>
      <c r="F104" s="61">
        <v>0</v>
      </c>
      <c r="G104" s="61">
        <v>467.86079999999998</v>
      </c>
      <c r="H104" s="62"/>
    </row>
    <row r="105" spans="1:16" x14ac:dyDescent="0.3">
      <c r="E105" s="83">
        <v>10</v>
      </c>
      <c r="F105" s="61">
        <v>0</v>
      </c>
      <c r="G105" s="61">
        <v>361.64</v>
      </c>
      <c r="H105" s="62"/>
    </row>
    <row r="106" spans="1:16" x14ac:dyDescent="0.3">
      <c r="E106" s="83">
        <v>20</v>
      </c>
      <c r="F106" s="61">
        <v>0</v>
      </c>
      <c r="G106" s="61">
        <v>316.62369999999999</v>
      </c>
      <c r="H106" s="62"/>
    </row>
    <row r="107" spans="1:16" x14ac:dyDescent="0.3">
      <c r="E107" s="83">
        <v>40</v>
      </c>
      <c r="F107" s="61">
        <v>0</v>
      </c>
      <c r="G107" s="61">
        <v>292.03710000000001</v>
      </c>
      <c r="H107" s="62"/>
    </row>
    <row r="108" spans="1:16" x14ac:dyDescent="0.3">
      <c r="E108" s="83">
        <v>80</v>
      </c>
      <c r="F108" s="61">
        <v>0</v>
      </c>
      <c r="G108" s="61">
        <v>278.68759999999997</v>
      </c>
      <c r="H108" s="62"/>
    </row>
    <row r="109" spans="1:16" x14ac:dyDescent="0.3">
      <c r="E109" s="83">
        <v>160</v>
      </c>
      <c r="F109" s="61">
        <v>0</v>
      </c>
      <c r="G109" s="61">
        <v>271.37470000000002</v>
      </c>
      <c r="H109" s="62"/>
    </row>
    <row r="110" spans="1:16" x14ac:dyDescent="0.3">
      <c r="E110" s="83">
        <v>320</v>
      </c>
      <c r="F110" s="61">
        <v>0</v>
      </c>
      <c r="G110" s="61">
        <v>267.3458</v>
      </c>
      <c r="H110" s="62"/>
    </row>
    <row r="111" spans="1:16" x14ac:dyDescent="0.3">
      <c r="E111" s="83">
        <v>500</v>
      </c>
      <c r="F111" s="61">
        <v>0</v>
      </c>
      <c r="G111" s="61">
        <v>265.7636</v>
      </c>
    </row>
    <row r="112" spans="1:16" x14ac:dyDescent="0.3">
      <c r="E112" s="84"/>
      <c r="F112" s="84"/>
      <c r="G112" s="84"/>
      <c r="H112" s="62"/>
    </row>
    <row r="114" spans="1:14" x14ac:dyDescent="0.3">
      <c r="A114" t="s">
        <v>111</v>
      </c>
    </row>
    <row r="115" spans="1:14" x14ac:dyDescent="0.3">
      <c r="E115" s="2" t="s">
        <v>27</v>
      </c>
      <c r="F115" s="2" t="s">
        <v>92</v>
      </c>
    </row>
    <row r="116" spans="1:14" x14ac:dyDescent="0.3">
      <c r="E116" s="85">
        <v>0.1</v>
      </c>
      <c r="F116" s="86">
        <v>848.77689999999996</v>
      </c>
    </row>
    <row r="117" spans="1:14" x14ac:dyDescent="0.3">
      <c r="E117" s="85">
        <v>0.2</v>
      </c>
      <c r="F117" s="86">
        <v>499.5797</v>
      </c>
      <c r="G117" s="62"/>
    </row>
    <row r="118" spans="1:14" x14ac:dyDescent="0.3">
      <c r="E118" s="85">
        <v>0.3</v>
      </c>
      <c r="F118" s="86">
        <v>387.49790000000002</v>
      </c>
      <c r="G118" s="62"/>
      <c r="H118" s="62"/>
      <c r="I118" s="62"/>
      <c r="J118" s="62"/>
      <c r="K118" s="62"/>
      <c r="L118" s="62"/>
      <c r="M118" s="62"/>
    </row>
    <row r="119" spans="1:14" x14ac:dyDescent="0.3">
      <c r="E119" s="85">
        <v>0.4</v>
      </c>
      <c r="F119" s="86">
        <v>331.1671</v>
      </c>
      <c r="G119" s="62"/>
      <c r="H119" s="62"/>
      <c r="I119" s="62"/>
      <c r="J119" s="62"/>
      <c r="K119" s="62"/>
      <c r="L119" s="62"/>
      <c r="M119" s="62"/>
      <c r="N119" s="62"/>
    </row>
    <row r="120" spans="1:14" x14ac:dyDescent="0.3">
      <c r="E120" s="85">
        <v>0.5</v>
      </c>
      <c r="F120" s="86">
        <v>297.2953</v>
      </c>
      <c r="G120" s="62"/>
      <c r="H120" s="62"/>
      <c r="I120" s="62"/>
      <c r="J120" s="62"/>
      <c r="K120" s="62"/>
      <c r="L120" s="62"/>
      <c r="M120" s="62"/>
      <c r="N120" s="62"/>
    </row>
    <row r="121" spans="1:14" x14ac:dyDescent="0.3">
      <c r="E121" s="85">
        <v>0.6</v>
      </c>
      <c r="F121" s="86">
        <v>275.84140000000002</v>
      </c>
      <c r="G121" s="62"/>
      <c r="H121" s="62"/>
      <c r="I121" s="62"/>
      <c r="J121" s="62"/>
      <c r="K121" s="62"/>
      <c r="L121" s="62"/>
      <c r="M121" s="62"/>
      <c r="N121" s="62"/>
    </row>
    <row r="122" spans="1:14" x14ac:dyDescent="0.3">
      <c r="E122" s="85">
        <v>0.7</v>
      </c>
      <c r="F122" s="86">
        <v>264.39420000000001</v>
      </c>
      <c r="G122" s="62"/>
      <c r="H122" s="62"/>
      <c r="I122" s="62"/>
      <c r="J122" s="62"/>
      <c r="K122" s="62"/>
      <c r="L122" s="62"/>
      <c r="M122" s="62"/>
      <c r="N122" s="62"/>
    </row>
    <row r="123" spans="1:14" x14ac:dyDescent="0.3">
      <c r="E123" s="85">
        <v>0.8</v>
      </c>
      <c r="F123" s="86">
        <v>265.8064</v>
      </c>
    </row>
    <row r="124" spans="1:14" x14ac:dyDescent="0.3">
      <c r="E124" s="85">
        <v>0.9</v>
      </c>
      <c r="F124" s="86">
        <v>287.22980000000001</v>
      </c>
    </row>
    <row r="125" spans="1:14" x14ac:dyDescent="0.3">
      <c r="E125" s="85">
        <v>0.9</v>
      </c>
      <c r="F125" s="86">
        <v>287.22980000000001</v>
      </c>
    </row>
    <row r="127" spans="1:14" x14ac:dyDescent="0.3">
      <c r="A127" t="s">
        <v>112</v>
      </c>
    </row>
    <row r="128" spans="1:14" x14ac:dyDescent="0.3">
      <c r="E128" s="2" t="s">
        <v>113</v>
      </c>
      <c r="F128" s="2" t="s">
        <v>92</v>
      </c>
    </row>
    <row r="129" spans="1:7" x14ac:dyDescent="0.3">
      <c r="E129" s="85">
        <v>0.05</v>
      </c>
      <c r="F129" s="3">
        <v>243.73009999999999</v>
      </c>
    </row>
    <row r="130" spans="1:7" x14ac:dyDescent="0.3">
      <c r="E130" s="85">
        <v>0.06</v>
      </c>
      <c r="F130" s="3">
        <v>259.78579999999999</v>
      </c>
    </row>
    <row r="131" spans="1:7" x14ac:dyDescent="0.3">
      <c r="E131" s="85">
        <v>7.0000000000000007E-2</v>
      </c>
      <c r="F131" s="3">
        <v>275.84140000000002</v>
      </c>
    </row>
    <row r="132" spans="1:7" x14ac:dyDescent="0.3">
      <c r="E132" s="85">
        <v>0.08</v>
      </c>
      <c r="F132" s="3">
        <v>291.89710000000002</v>
      </c>
    </row>
    <row r="133" spans="1:7" x14ac:dyDescent="0.3">
      <c r="E133" s="85">
        <v>0.09</v>
      </c>
      <c r="F133" s="3">
        <v>307.95269999999999</v>
      </c>
    </row>
    <row r="134" spans="1:7" x14ac:dyDescent="0.3">
      <c r="E134" s="85">
        <v>0.1</v>
      </c>
      <c r="F134" s="3">
        <v>324.00839999999999</v>
      </c>
    </row>
    <row r="135" spans="1:7" x14ac:dyDescent="0.3">
      <c r="E135" s="85">
        <v>0.11</v>
      </c>
      <c r="F135" s="3">
        <v>340.06400000000002</v>
      </c>
    </row>
    <row r="136" spans="1:7" x14ac:dyDescent="0.3">
      <c r="E136" s="85">
        <v>0.12</v>
      </c>
      <c r="F136" s="3">
        <v>356.11970000000002</v>
      </c>
    </row>
    <row r="137" spans="1:7" x14ac:dyDescent="0.3">
      <c r="E137" s="85">
        <v>0.13</v>
      </c>
      <c r="F137" s="3">
        <v>372.17529999999999</v>
      </c>
    </row>
    <row r="138" spans="1:7" x14ac:dyDescent="0.3">
      <c r="E138" s="85">
        <v>0.14000000000000001</v>
      </c>
      <c r="F138" s="3">
        <v>388.23099999999999</v>
      </c>
    </row>
    <row r="140" spans="1:7" x14ac:dyDescent="0.3">
      <c r="A140" t="s">
        <v>114</v>
      </c>
    </row>
    <row r="141" spans="1:7" x14ac:dyDescent="0.3">
      <c r="E141" s="2" t="s">
        <v>115</v>
      </c>
      <c r="F141" s="2" t="s">
        <v>116</v>
      </c>
      <c r="G141" s="2" t="s">
        <v>110</v>
      </c>
    </row>
    <row r="142" spans="1:7" x14ac:dyDescent="0.3">
      <c r="E142" s="83">
        <v>0.1</v>
      </c>
      <c r="F142" s="3">
        <v>76.130099999999999</v>
      </c>
      <c r="G142" s="3">
        <v>258.5609</v>
      </c>
    </row>
    <row r="143" spans="1:7" x14ac:dyDescent="0.3">
      <c r="E143" s="83">
        <v>0.2</v>
      </c>
      <c r="F143" s="3">
        <v>152.26009999999999</v>
      </c>
      <c r="G143" s="3">
        <v>260.48099999999999</v>
      </c>
    </row>
    <row r="144" spans="1:7" x14ac:dyDescent="0.3">
      <c r="E144" s="83">
        <v>0.4</v>
      </c>
      <c r="F144" s="3">
        <v>304.52019999999999</v>
      </c>
      <c r="G144" s="3">
        <v>264.3211</v>
      </c>
    </row>
    <row r="145" spans="1:7" x14ac:dyDescent="0.3">
      <c r="E145" s="83">
        <v>0.6</v>
      </c>
      <c r="F145" s="3">
        <v>456.78030000000001</v>
      </c>
      <c r="G145" s="3">
        <v>268.16120000000001</v>
      </c>
    </row>
    <row r="146" spans="1:7" x14ac:dyDescent="0.3">
      <c r="E146" s="83">
        <v>0.8</v>
      </c>
      <c r="F146" s="3">
        <v>609.04049999999995</v>
      </c>
      <c r="G146" s="3">
        <v>272.00130000000001</v>
      </c>
    </row>
    <row r="147" spans="1:7" x14ac:dyDescent="0.3">
      <c r="E147" s="83">
        <v>1</v>
      </c>
      <c r="F147" s="3">
        <v>761.30060000000003</v>
      </c>
      <c r="G147" s="3">
        <v>275.84140000000002</v>
      </c>
    </row>
    <row r="148" spans="1:7" x14ac:dyDescent="0.3">
      <c r="E148" s="83">
        <v>1.2</v>
      </c>
      <c r="F148" s="3">
        <v>913.5607</v>
      </c>
      <c r="G148" s="3">
        <v>279.68150000000003</v>
      </c>
    </row>
    <row r="149" spans="1:7" x14ac:dyDescent="0.3">
      <c r="E149" s="83">
        <v>1.4</v>
      </c>
      <c r="F149" s="3">
        <v>1065.8208</v>
      </c>
      <c r="G149" s="3">
        <v>283.52159999999998</v>
      </c>
    </row>
    <row r="150" spans="1:7" x14ac:dyDescent="0.3">
      <c r="E150" s="83">
        <v>1.6</v>
      </c>
      <c r="F150" s="3">
        <v>1218.0808999999999</v>
      </c>
      <c r="G150" s="3">
        <v>287.36169999999998</v>
      </c>
    </row>
    <row r="151" spans="1:7" x14ac:dyDescent="0.3">
      <c r="E151" s="83">
        <v>1.8</v>
      </c>
      <c r="F151" s="3">
        <v>1370.3409999999999</v>
      </c>
      <c r="G151" s="3">
        <v>291.20190000000002</v>
      </c>
    </row>
    <row r="153" spans="1:7" x14ac:dyDescent="0.3">
      <c r="A153" t="s">
        <v>117</v>
      </c>
    </row>
    <row r="154" spans="1:7" x14ac:dyDescent="0.3">
      <c r="E154" s="2" t="s">
        <v>115</v>
      </c>
      <c r="F154" s="2" t="s">
        <v>118</v>
      </c>
      <c r="G154" s="2" t="s">
        <v>92</v>
      </c>
    </row>
    <row r="155" spans="1:7" x14ac:dyDescent="0.3">
      <c r="E155" s="83">
        <v>0</v>
      </c>
      <c r="F155" s="3">
        <v>0</v>
      </c>
      <c r="G155" s="3">
        <v>160.9315</v>
      </c>
    </row>
    <row r="156" spans="1:7" x14ac:dyDescent="0.3">
      <c r="E156" s="83">
        <v>0.2</v>
      </c>
      <c r="F156" s="3">
        <v>733.05010000000004</v>
      </c>
      <c r="G156" s="3">
        <v>183.9135</v>
      </c>
    </row>
    <row r="157" spans="1:7" x14ac:dyDescent="0.3">
      <c r="E157" s="83">
        <v>0.4</v>
      </c>
      <c r="F157" s="3">
        <v>1466.1002000000001</v>
      </c>
      <c r="G157" s="3">
        <v>206.8954</v>
      </c>
    </row>
    <row r="158" spans="1:7" x14ac:dyDescent="0.3">
      <c r="E158" s="83">
        <v>0.6</v>
      </c>
      <c r="F158" s="3">
        <v>2199.1502999999998</v>
      </c>
      <c r="G158" s="3">
        <v>229.87739999999999</v>
      </c>
    </row>
    <row r="159" spans="1:7" x14ac:dyDescent="0.3">
      <c r="E159" s="83">
        <v>0.8</v>
      </c>
      <c r="F159" s="3">
        <v>2932.2004000000002</v>
      </c>
      <c r="G159" s="3">
        <v>252.85939999999999</v>
      </c>
    </row>
    <row r="160" spans="1:7" x14ac:dyDescent="0.3">
      <c r="E160" s="83">
        <v>1</v>
      </c>
      <c r="F160" s="3">
        <v>3665.2505000000001</v>
      </c>
      <c r="G160" s="3">
        <v>275.84140000000002</v>
      </c>
    </row>
    <row r="161" spans="1:7" x14ac:dyDescent="0.3">
      <c r="E161" s="83">
        <v>1.2</v>
      </c>
      <c r="F161" s="3">
        <v>4398.3005999999996</v>
      </c>
      <c r="G161" s="3">
        <v>298.82339999999999</v>
      </c>
    </row>
    <row r="162" spans="1:7" x14ac:dyDescent="0.3">
      <c r="E162" s="83">
        <v>1.4</v>
      </c>
      <c r="F162" s="3">
        <v>5131.3507</v>
      </c>
      <c r="G162" s="3">
        <v>321.80540000000002</v>
      </c>
    </row>
    <row r="163" spans="1:7" x14ac:dyDescent="0.3">
      <c r="E163" s="83">
        <v>1.6</v>
      </c>
      <c r="F163" s="3">
        <v>5864.4008000000003</v>
      </c>
      <c r="G163" s="3">
        <v>344.78739999999999</v>
      </c>
    </row>
    <row r="164" spans="1:7" x14ac:dyDescent="0.3">
      <c r="E164" s="83">
        <v>1.8</v>
      </c>
      <c r="F164" s="3">
        <v>6597.4508999999998</v>
      </c>
      <c r="G164" s="3">
        <v>367.76940000000002</v>
      </c>
    </row>
    <row r="166" spans="1:7" x14ac:dyDescent="0.3">
      <c r="A166" t="s">
        <v>119</v>
      </c>
    </row>
    <row r="167" spans="1:7" x14ac:dyDescent="0.3">
      <c r="E167" s="2" t="s">
        <v>115</v>
      </c>
      <c r="F167" s="2" t="s">
        <v>120</v>
      </c>
      <c r="G167" s="2" t="s">
        <v>92</v>
      </c>
    </row>
    <row r="168" spans="1:7" x14ac:dyDescent="0.3">
      <c r="E168" s="83">
        <v>0</v>
      </c>
      <c r="F168" s="3">
        <v>0</v>
      </c>
      <c r="G168" s="3">
        <v>247.1412</v>
      </c>
    </row>
    <row r="169" spans="1:7" x14ac:dyDescent="0.3">
      <c r="E169" s="83">
        <v>0.2</v>
      </c>
      <c r="F169" s="3">
        <v>227.5924</v>
      </c>
      <c r="G169" s="3">
        <v>252.88120000000001</v>
      </c>
    </row>
    <row r="170" spans="1:7" x14ac:dyDescent="0.3">
      <c r="E170" s="83">
        <v>0.4</v>
      </c>
      <c r="F170" s="3">
        <v>455.1848</v>
      </c>
      <c r="G170" s="3">
        <v>258.62130000000002</v>
      </c>
    </row>
    <row r="171" spans="1:7" x14ac:dyDescent="0.3">
      <c r="E171" s="83">
        <v>0.6</v>
      </c>
      <c r="F171" s="3">
        <v>682.77719999999999</v>
      </c>
      <c r="G171" s="3">
        <v>264.36130000000003</v>
      </c>
    </row>
    <row r="172" spans="1:7" x14ac:dyDescent="0.3">
      <c r="E172" s="83">
        <v>0.8</v>
      </c>
      <c r="F172" s="3">
        <v>910.36959999999999</v>
      </c>
      <c r="G172" s="3">
        <v>270.10140000000001</v>
      </c>
    </row>
    <row r="173" spans="1:7" x14ac:dyDescent="0.3">
      <c r="E173" s="83">
        <v>1</v>
      </c>
      <c r="F173" s="3">
        <v>1137.962</v>
      </c>
      <c r="G173" s="3">
        <v>275.84140000000002</v>
      </c>
    </row>
    <row r="174" spans="1:7" x14ac:dyDescent="0.3">
      <c r="E174" s="83">
        <v>1.2</v>
      </c>
      <c r="F174" s="3">
        <v>1365.5545</v>
      </c>
      <c r="G174" s="3">
        <v>281.58150000000001</v>
      </c>
    </row>
    <row r="175" spans="1:7" x14ac:dyDescent="0.3">
      <c r="E175" s="83">
        <v>1.4</v>
      </c>
      <c r="F175" s="3">
        <v>1593.1469</v>
      </c>
      <c r="G175" s="3">
        <v>287.32150000000001</v>
      </c>
    </row>
    <row r="176" spans="1:7" x14ac:dyDescent="0.3">
      <c r="E176" s="83">
        <v>1.6</v>
      </c>
      <c r="F176" s="3">
        <v>1820.7393</v>
      </c>
      <c r="G176" s="3">
        <v>293.06150000000002</v>
      </c>
    </row>
    <row r="177" spans="1:7" x14ac:dyDescent="0.3">
      <c r="E177" s="83">
        <v>1.8</v>
      </c>
      <c r="F177" s="3">
        <v>2048.3317000000002</v>
      </c>
      <c r="G177" s="3">
        <v>298.80160000000001</v>
      </c>
    </row>
    <row r="179" spans="1:7" x14ac:dyDescent="0.3">
      <c r="A179" t="s">
        <v>121</v>
      </c>
    </row>
    <row r="180" spans="1:7" x14ac:dyDescent="0.3">
      <c r="E180" s="2" t="s">
        <v>115</v>
      </c>
      <c r="F180" s="2" t="s">
        <v>122</v>
      </c>
      <c r="G180" s="2" t="s">
        <v>92</v>
      </c>
    </row>
    <row r="181" spans="1:7" x14ac:dyDescent="0.3">
      <c r="E181" s="83">
        <v>0</v>
      </c>
      <c r="F181" s="3">
        <v>0</v>
      </c>
      <c r="G181" s="3">
        <v>238.18299999999999</v>
      </c>
    </row>
    <row r="182" spans="1:7" x14ac:dyDescent="0.3">
      <c r="E182" s="83">
        <v>0.2</v>
      </c>
      <c r="F182" s="3">
        <v>248.20349999999999</v>
      </c>
      <c r="G182" s="3">
        <v>245.71469999999999</v>
      </c>
    </row>
    <row r="183" spans="1:7" x14ac:dyDescent="0.3">
      <c r="E183" s="83">
        <v>0.4</v>
      </c>
      <c r="F183" s="3">
        <v>496.40699999999998</v>
      </c>
      <c r="G183" s="3">
        <v>253.24639999999999</v>
      </c>
    </row>
    <row r="184" spans="1:7" x14ac:dyDescent="0.3">
      <c r="E184" s="83">
        <v>0.6</v>
      </c>
      <c r="F184" s="3">
        <v>744.61040000000003</v>
      </c>
      <c r="G184" s="3">
        <v>260.77800000000002</v>
      </c>
    </row>
    <row r="185" spans="1:7" x14ac:dyDescent="0.3">
      <c r="E185" s="83">
        <v>0.8</v>
      </c>
      <c r="F185" s="3">
        <v>992.81389999999999</v>
      </c>
      <c r="G185" s="3">
        <v>268.30970000000002</v>
      </c>
    </row>
    <row r="186" spans="1:7" x14ac:dyDescent="0.3">
      <c r="E186" s="83">
        <v>1</v>
      </c>
      <c r="F186" s="3">
        <v>1241.0174</v>
      </c>
      <c r="G186" s="3">
        <v>275.84140000000002</v>
      </c>
    </row>
    <row r="187" spans="1:7" x14ac:dyDescent="0.3">
      <c r="E187" s="83">
        <v>1.2</v>
      </c>
      <c r="F187" s="3">
        <v>1489.2209</v>
      </c>
      <c r="G187" s="3">
        <v>283.37310000000002</v>
      </c>
    </row>
    <row r="188" spans="1:7" x14ac:dyDescent="0.3">
      <c r="E188" s="83">
        <v>1.4</v>
      </c>
      <c r="F188" s="3">
        <v>1737.4244000000001</v>
      </c>
      <c r="G188" s="3">
        <v>290.90480000000002</v>
      </c>
    </row>
    <row r="189" spans="1:7" x14ac:dyDescent="0.3">
      <c r="E189" s="83">
        <v>1.6</v>
      </c>
      <c r="F189" s="3">
        <v>1985.6279</v>
      </c>
      <c r="G189" s="3">
        <v>298.43650000000002</v>
      </c>
    </row>
    <row r="190" spans="1:7" x14ac:dyDescent="0.3">
      <c r="E190" s="83">
        <v>1.8</v>
      </c>
      <c r="F190" s="3">
        <v>2233.8312999999998</v>
      </c>
      <c r="G190" s="3">
        <v>305.96809999999999</v>
      </c>
    </row>
    <row r="192" spans="1:7" x14ac:dyDescent="0.3">
      <c r="A192" t="s">
        <v>123</v>
      </c>
    </row>
    <row r="193" spans="1:6" x14ac:dyDescent="0.3">
      <c r="E193" s="2" t="s">
        <v>124</v>
      </c>
      <c r="F193" s="2" t="s">
        <v>92</v>
      </c>
    </row>
    <row r="194" spans="1:6" x14ac:dyDescent="0.3">
      <c r="E194" s="87">
        <v>0</v>
      </c>
      <c r="F194" s="3">
        <v>165.49529999999999</v>
      </c>
    </row>
    <row r="195" spans="1:6" x14ac:dyDescent="0.3">
      <c r="E195" s="87">
        <v>0.2</v>
      </c>
      <c r="F195" s="3">
        <v>187.56450000000001</v>
      </c>
    </row>
    <row r="196" spans="1:6" x14ac:dyDescent="0.3">
      <c r="E196" s="87">
        <v>0.4</v>
      </c>
      <c r="F196" s="3">
        <v>209.6337</v>
      </c>
    </row>
    <row r="197" spans="1:6" x14ac:dyDescent="0.3">
      <c r="E197" s="87">
        <v>0.6</v>
      </c>
      <c r="F197" s="3">
        <v>231.703</v>
      </c>
    </row>
    <row r="198" spans="1:6" x14ac:dyDescent="0.3">
      <c r="E198" s="87">
        <v>0.8</v>
      </c>
      <c r="F198" s="3">
        <v>253.7722</v>
      </c>
    </row>
    <row r="199" spans="1:6" x14ac:dyDescent="0.3">
      <c r="E199" s="87">
        <v>1</v>
      </c>
      <c r="F199" s="3">
        <v>275.84140000000002</v>
      </c>
    </row>
    <row r="200" spans="1:6" x14ac:dyDescent="0.3">
      <c r="E200" s="87">
        <v>1.2</v>
      </c>
      <c r="F200" s="3">
        <v>297.91059999999999</v>
      </c>
    </row>
    <row r="201" spans="1:6" x14ac:dyDescent="0.3">
      <c r="E201" s="87">
        <v>1.4</v>
      </c>
      <c r="F201" s="3">
        <v>319.97989999999999</v>
      </c>
    </row>
    <row r="202" spans="1:6" x14ac:dyDescent="0.3">
      <c r="E202" s="87">
        <v>1.6</v>
      </c>
      <c r="F202" s="3">
        <v>342.04910000000001</v>
      </c>
    </row>
    <row r="203" spans="1:6" x14ac:dyDescent="0.3">
      <c r="E203" s="87">
        <v>1.8</v>
      </c>
      <c r="F203" s="3">
        <v>364.11829999999998</v>
      </c>
    </row>
    <row r="205" spans="1:6" x14ac:dyDescent="0.3">
      <c r="A205" t="s">
        <v>125</v>
      </c>
    </row>
    <row r="206" spans="1:6" x14ac:dyDescent="0.3">
      <c r="E206" s="2" t="s">
        <v>115</v>
      </c>
      <c r="F206" s="2" t="s">
        <v>126</v>
      </c>
    </row>
    <row r="207" spans="1:6" x14ac:dyDescent="0.3">
      <c r="E207" s="87">
        <v>0</v>
      </c>
      <c r="F207" s="3">
        <v>229.28880000000001</v>
      </c>
    </row>
    <row r="208" spans="1:6" x14ac:dyDescent="0.3">
      <c r="E208" s="87">
        <v>4.0000000000000001E-3</v>
      </c>
      <c r="F208" s="3">
        <v>238.41249999999999</v>
      </c>
    </row>
    <row r="209" spans="1:6" x14ac:dyDescent="0.3">
      <c r="E209" s="87">
        <v>8.0000000000000002E-3</v>
      </c>
      <c r="F209" s="3">
        <v>247.62960000000001</v>
      </c>
    </row>
    <row r="210" spans="1:6" x14ac:dyDescent="0.3">
      <c r="E210" s="87">
        <v>1.2E-2</v>
      </c>
      <c r="F210" s="3">
        <v>256.94009999999997</v>
      </c>
    </row>
    <row r="211" spans="1:6" x14ac:dyDescent="0.3">
      <c r="E211" s="87">
        <v>1.6E-2</v>
      </c>
      <c r="F211" s="3">
        <v>266.34410000000003</v>
      </c>
    </row>
    <row r="212" spans="1:6" x14ac:dyDescent="0.3">
      <c r="E212" s="87">
        <v>0.02</v>
      </c>
      <c r="F212" s="3">
        <v>275.84140000000002</v>
      </c>
    </row>
    <row r="213" spans="1:6" x14ac:dyDescent="0.3">
      <c r="E213" s="87">
        <v>2.4E-2</v>
      </c>
      <c r="F213" s="3">
        <v>285.43220000000002</v>
      </c>
    </row>
    <row r="214" spans="1:6" x14ac:dyDescent="0.3">
      <c r="E214" s="87">
        <v>2.8000000000000001E-2</v>
      </c>
      <c r="F214" s="3">
        <v>295.11630000000002</v>
      </c>
    </row>
    <row r="215" spans="1:6" x14ac:dyDescent="0.3">
      <c r="E215" s="87">
        <v>3.2000000000000001E-2</v>
      </c>
      <c r="F215" s="3">
        <v>304.89389999999997</v>
      </c>
    </row>
    <row r="216" spans="1:6" x14ac:dyDescent="0.3">
      <c r="E216" s="87">
        <v>3.5999999999999997E-2</v>
      </c>
      <c r="F216" s="3">
        <v>314.76490000000001</v>
      </c>
    </row>
    <row r="218" spans="1:6" x14ac:dyDescent="0.3">
      <c r="A218" t="s">
        <v>127</v>
      </c>
    </row>
    <row r="219" spans="1:6" x14ac:dyDescent="0.3">
      <c r="E219" s="2" t="s">
        <v>29</v>
      </c>
      <c r="F219" s="2" t="s">
        <v>92</v>
      </c>
    </row>
    <row r="220" spans="1:6" x14ac:dyDescent="0.3">
      <c r="E220" s="85">
        <v>0.5</v>
      </c>
      <c r="F220" s="3">
        <v>372.90550000000002</v>
      </c>
    </row>
    <row r="221" spans="1:6" x14ac:dyDescent="0.3">
      <c r="E221" s="85">
        <v>0.6</v>
      </c>
      <c r="F221" s="3">
        <v>329.81119999999999</v>
      </c>
    </row>
    <row r="222" spans="1:6" x14ac:dyDescent="0.3">
      <c r="E222" s="85">
        <v>0.65</v>
      </c>
      <c r="F222" s="3">
        <v>313.19389999999999</v>
      </c>
    </row>
    <row r="223" spans="1:6" x14ac:dyDescent="0.3">
      <c r="E223" s="85">
        <v>0.7</v>
      </c>
      <c r="F223" s="3">
        <v>298.94779999999997</v>
      </c>
    </row>
    <row r="224" spans="1:6" x14ac:dyDescent="0.3">
      <c r="E224" s="85">
        <v>0.75</v>
      </c>
      <c r="F224" s="3">
        <v>286.73860000000002</v>
      </c>
    </row>
    <row r="225" spans="1:6" x14ac:dyDescent="0.3">
      <c r="E225" s="85">
        <v>0.8</v>
      </c>
      <c r="F225" s="3">
        <v>275.84140000000002</v>
      </c>
    </row>
    <row r="226" spans="1:6" x14ac:dyDescent="0.3">
      <c r="E226" s="85">
        <v>0.85</v>
      </c>
      <c r="F226" s="3">
        <v>266.29340000000002</v>
      </c>
    </row>
    <row r="227" spans="1:6" x14ac:dyDescent="0.3">
      <c r="E227" s="85">
        <v>0.9</v>
      </c>
      <c r="F227" s="3">
        <v>257.77999999999997</v>
      </c>
    </row>
    <row r="228" spans="1:6" x14ac:dyDescent="0.3">
      <c r="E228" s="85">
        <v>0.94999999999999896</v>
      </c>
      <c r="F228" s="3">
        <v>250.12180000000001</v>
      </c>
    </row>
    <row r="229" spans="1:6" x14ac:dyDescent="0.3">
      <c r="E229" s="85">
        <v>0.999999999999999</v>
      </c>
      <c r="F229" s="3">
        <v>243.3486</v>
      </c>
    </row>
    <row r="231" spans="1:6" x14ac:dyDescent="0.3">
      <c r="A231" t="s">
        <v>128</v>
      </c>
    </row>
    <row r="232" spans="1:6" x14ac:dyDescent="0.3">
      <c r="E232" s="2" t="s">
        <v>129</v>
      </c>
      <c r="F232" s="2" t="s">
        <v>92</v>
      </c>
    </row>
    <row r="233" spans="1:6" x14ac:dyDescent="0.3">
      <c r="E233" s="85">
        <v>0.64</v>
      </c>
      <c r="F233" s="3">
        <v>409.45209999999997</v>
      </c>
    </row>
    <row r="234" spans="1:6" x14ac:dyDescent="0.3">
      <c r="E234" s="85">
        <v>0.68</v>
      </c>
      <c r="F234" s="3">
        <v>385.36669999999998</v>
      </c>
    </row>
    <row r="235" spans="1:6" x14ac:dyDescent="0.3">
      <c r="E235" s="85">
        <v>0.72</v>
      </c>
      <c r="F235" s="3">
        <v>363.95740000000001</v>
      </c>
    </row>
    <row r="236" spans="1:6" x14ac:dyDescent="0.3">
      <c r="E236" s="85">
        <v>0.76</v>
      </c>
      <c r="F236" s="3">
        <v>344.80180000000001</v>
      </c>
    </row>
    <row r="237" spans="1:6" x14ac:dyDescent="0.3">
      <c r="E237" s="85">
        <v>0.8</v>
      </c>
      <c r="F237" s="3">
        <v>327.56169999999997</v>
      </c>
    </row>
    <row r="238" spans="1:6" x14ac:dyDescent="0.3">
      <c r="E238" s="85">
        <v>0.84</v>
      </c>
      <c r="F238" s="3">
        <v>311.96350000000001</v>
      </c>
    </row>
    <row r="239" spans="1:6" x14ac:dyDescent="0.3">
      <c r="E239" s="85">
        <v>0.88</v>
      </c>
      <c r="F239" s="3">
        <v>297.7833</v>
      </c>
    </row>
    <row r="240" spans="1:6" x14ac:dyDescent="0.3">
      <c r="E240" s="85">
        <v>0.92</v>
      </c>
      <c r="F240" s="3">
        <v>284.83620000000002</v>
      </c>
    </row>
    <row r="241" spans="5:6" x14ac:dyDescent="0.3">
      <c r="E241" s="85">
        <v>0.96</v>
      </c>
      <c r="F241" s="3">
        <v>272.96809999999999</v>
      </c>
    </row>
    <row r="242" spans="5:6" x14ac:dyDescent="0.3">
      <c r="E242" s="85">
        <v>1</v>
      </c>
      <c r="F242" s="3">
        <v>262.04930000000002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0BBBD-BA5F-405A-A8EB-F403B6BCA747}">
  <sheetPr codeName="Sheet22"/>
  <dimension ref="B1:D7"/>
  <sheetViews>
    <sheetView zoomScale="148" zoomScaleNormal="120" workbookViewId="0">
      <selection activeCell="D17" sqref="D17"/>
    </sheetView>
  </sheetViews>
  <sheetFormatPr defaultRowHeight="14.4" x14ac:dyDescent="0.3"/>
  <cols>
    <col min="1" max="1" width="7.5546875" customWidth="1"/>
    <col min="2" max="2" width="23.44140625" customWidth="1"/>
  </cols>
  <sheetData>
    <row r="1" spans="2:4" x14ac:dyDescent="0.3">
      <c r="B1" s="2"/>
      <c r="C1" s="2" t="s">
        <v>92</v>
      </c>
      <c r="D1" s="2" t="s">
        <v>52</v>
      </c>
    </row>
    <row r="2" spans="2:4" x14ac:dyDescent="0.3">
      <c r="B2" s="2" t="s">
        <v>145</v>
      </c>
      <c r="C2" s="2">
        <v>276</v>
      </c>
      <c r="D2" s="2"/>
    </row>
    <row r="3" spans="2:4" x14ac:dyDescent="0.3">
      <c r="B3" s="2" t="s">
        <v>148</v>
      </c>
      <c r="C3" s="3">
        <v>252</v>
      </c>
      <c r="D3" s="4">
        <f>1-C3/C2</f>
        <v>8.6956521739130488E-2</v>
      </c>
    </row>
    <row r="4" spans="2:4" x14ac:dyDescent="0.3">
      <c r="B4" s="2" t="s">
        <v>149</v>
      </c>
      <c r="C4" s="3">
        <v>223</v>
      </c>
      <c r="D4" s="4">
        <f t="shared" ref="D4:D6" si="0">1-C4/C3</f>
        <v>0.11507936507936511</v>
      </c>
    </row>
    <row r="5" spans="2:4" x14ac:dyDescent="0.3">
      <c r="B5" s="2" t="s">
        <v>150</v>
      </c>
      <c r="C5" s="3">
        <v>155</v>
      </c>
      <c r="D5" s="4">
        <f t="shared" si="0"/>
        <v>0.30493273542600896</v>
      </c>
    </row>
    <row r="6" spans="2:4" x14ac:dyDescent="0.3">
      <c r="B6" s="2" t="s">
        <v>151</v>
      </c>
      <c r="C6" s="3">
        <v>127</v>
      </c>
      <c r="D6" s="4">
        <f t="shared" si="0"/>
        <v>0.1806451612903226</v>
      </c>
    </row>
    <row r="7" spans="2:4" x14ac:dyDescent="0.3">
      <c r="C7" s="66"/>
      <c r="D7" s="6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88381-3E06-4F57-AA05-4045E9C404DD}">
  <sheetPr codeName="Sheet25"/>
  <dimension ref="A1:I34"/>
  <sheetViews>
    <sheetView zoomScale="74" zoomScaleNormal="85" workbookViewId="0">
      <selection activeCell="D43" sqref="D43"/>
    </sheetView>
  </sheetViews>
  <sheetFormatPr defaultRowHeight="14.4" x14ac:dyDescent="0.3"/>
  <cols>
    <col min="1" max="1" width="2.21875" customWidth="1"/>
    <col min="2" max="2" width="28.109375" bestFit="1" customWidth="1"/>
    <col min="3" max="7" width="17.77734375" customWidth="1"/>
  </cols>
  <sheetData>
    <row r="1" spans="1:9" x14ac:dyDescent="0.3">
      <c r="A1" s="7" t="s">
        <v>169</v>
      </c>
    </row>
    <row r="2" spans="1:9" x14ac:dyDescent="0.3">
      <c r="A2" s="7"/>
      <c r="B2" s="2"/>
      <c r="C2" s="88" t="s">
        <v>170</v>
      </c>
      <c r="D2" s="88"/>
      <c r="E2" s="88"/>
      <c r="F2" s="88"/>
      <c r="G2" s="88"/>
    </row>
    <row r="3" spans="1:9" x14ac:dyDescent="0.3">
      <c r="B3" s="2"/>
      <c r="C3" s="2" t="s">
        <v>171</v>
      </c>
      <c r="D3" s="2" t="s">
        <v>172</v>
      </c>
      <c r="E3" s="2" t="s">
        <v>173</v>
      </c>
      <c r="F3" s="2" t="s">
        <v>174</v>
      </c>
      <c r="G3" s="1" t="s">
        <v>175</v>
      </c>
    </row>
    <row r="4" spans="1:9" x14ac:dyDescent="0.3">
      <c r="B4" s="2" t="s">
        <v>176</v>
      </c>
      <c r="C4" s="70">
        <v>265</v>
      </c>
      <c r="D4" s="70">
        <v>1040</v>
      </c>
      <c r="E4" s="70">
        <v>586</v>
      </c>
      <c r="F4" s="70">
        <v>60</v>
      </c>
      <c r="G4" s="71">
        <v>1951</v>
      </c>
      <c r="I4" s="8"/>
    </row>
    <row r="5" spans="1:9" x14ac:dyDescent="0.3">
      <c r="B5" s="2" t="s">
        <v>177</v>
      </c>
      <c r="C5" s="70">
        <v>1034</v>
      </c>
      <c r="D5" s="70">
        <v>1034</v>
      </c>
      <c r="E5" s="70">
        <v>586</v>
      </c>
      <c r="F5" s="70">
        <v>60</v>
      </c>
      <c r="G5" s="71">
        <v>2714</v>
      </c>
    </row>
    <row r="6" spans="1:9" x14ac:dyDescent="0.3">
      <c r="B6" s="2" t="s">
        <v>178</v>
      </c>
      <c r="C6" s="70">
        <v>0</v>
      </c>
      <c r="D6" s="70">
        <v>1560</v>
      </c>
      <c r="E6" s="70">
        <v>586</v>
      </c>
      <c r="F6" s="70">
        <v>60</v>
      </c>
      <c r="G6" s="71">
        <v>2206</v>
      </c>
    </row>
    <row r="7" spans="1:9" x14ac:dyDescent="0.3">
      <c r="B7" s="2" t="s">
        <v>179</v>
      </c>
      <c r="C7" s="70">
        <v>0</v>
      </c>
      <c r="D7" s="70">
        <v>1034</v>
      </c>
      <c r="E7" s="70">
        <v>586</v>
      </c>
      <c r="F7" s="70">
        <v>60</v>
      </c>
      <c r="G7" s="71">
        <v>1680</v>
      </c>
    </row>
    <row r="8" spans="1:9" x14ac:dyDescent="0.3">
      <c r="B8" s="2" t="s">
        <v>180</v>
      </c>
      <c r="C8" s="70">
        <v>0</v>
      </c>
      <c r="D8" s="70">
        <v>324</v>
      </c>
      <c r="E8" s="70">
        <v>94</v>
      </c>
      <c r="F8" s="70">
        <v>60</v>
      </c>
      <c r="G8" s="71">
        <v>478</v>
      </c>
    </row>
    <row r="14" spans="1:9" x14ac:dyDescent="0.3">
      <c r="C14" s="72"/>
      <c r="D14" s="72"/>
      <c r="E14" s="72"/>
      <c r="F14" s="72"/>
      <c r="G14" s="72"/>
    </row>
    <row r="15" spans="1:9" x14ac:dyDescent="0.3">
      <c r="C15" s="72"/>
      <c r="D15" s="72"/>
      <c r="E15" s="72"/>
      <c r="F15" s="72"/>
      <c r="G15" s="72"/>
      <c r="H15" s="8"/>
    </row>
    <row r="16" spans="1:9" x14ac:dyDescent="0.3">
      <c r="C16" s="72"/>
      <c r="D16" s="72"/>
      <c r="E16" s="72"/>
      <c r="F16" s="72"/>
      <c r="G16" s="72"/>
      <c r="H16" s="8"/>
    </row>
    <row r="17" spans="3:8" x14ac:dyDescent="0.3">
      <c r="C17" s="72"/>
      <c r="D17" s="72"/>
      <c r="E17" s="72"/>
      <c r="F17" s="72"/>
      <c r="G17" s="72"/>
      <c r="H17" s="8"/>
    </row>
    <row r="18" spans="3:8" x14ac:dyDescent="0.3">
      <c r="C18" s="72"/>
      <c r="D18" s="72"/>
      <c r="E18" s="72"/>
      <c r="F18" s="72"/>
      <c r="G18" s="72"/>
      <c r="H18" s="8"/>
    </row>
    <row r="19" spans="3:8" x14ac:dyDescent="0.3">
      <c r="C19" s="72"/>
      <c r="D19" s="72"/>
      <c r="E19" s="72"/>
      <c r="F19" s="72"/>
      <c r="G19" s="72"/>
      <c r="H19" s="8"/>
    </row>
    <row r="20" spans="3:8" x14ac:dyDescent="0.3">
      <c r="C20" s="72"/>
      <c r="D20" s="72"/>
      <c r="E20" s="72"/>
      <c r="F20" s="72"/>
      <c r="G20" s="72"/>
      <c r="H20" s="8"/>
    </row>
    <row r="21" spans="3:8" x14ac:dyDescent="0.3">
      <c r="C21" s="72"/>
      <c r="D21" s="72"/>
      <c r="E21" s="72"/>
      <c r="F21" s="72"/>
      <c r="G21" s="72"/>
      <c r="H21" s="8"/>
    </row>
    <row r="22" spans="3:8" x14ac:dyDescent="0.3">
      <c r="C22" s="72"/>
      <c r="D22" s="72"/>
      <c r="E22" s="72"/>
      <c r="F22" s="72"/>
      <c r="G22" s="72"/>
      <c r="H22" s="8"/>
    </row>
    <row r="23" spans="3:8" x14ac:dyDescent="0.3">
      <c r="C23" s="72"/>
      <c r="D23" s="72"/>
      <c r="E23" s="72"/>
      <c r="F23" s="72"/>
      <c r="G23" s="72"/>
      <c r="H23" s="8"/>
    </row>
    <row r="24" spans="3:8" x14ac:dyDescent="0.3">
      <c r="C24" s="72"/>
      <c r="D24" s="72"/>
      <c r="E24" s="72"/>
      <c r="F24" s="72"/>
      <c r="G24" s="72"/>
      <c r="H24" s="8"/>
    </row>
    <row r="25" spans="3:8" x14ac:dyDescent="0.3">
      <c r="C25" s="72"/>
      <c r="D25" s="72"/>
      <c r="E25" s="72"/>
      <c r="F25" s="72"/>
      <c r="G25" s="72"/>
      <c r="H25" s="8"/>
    </row>
    <row r="26" spans="3:8" x14ac:dyDescent="0.3">
      <c r="C26" s="72"/>
      <c r="D26" s="72"/>
      <c r="E26" s="72"/>
      <c r="F26" s="72"/>
      <c r="G26" s="72"/>
      <c r="H26" s="8"/>
    </row>
    <row r="27" spans="3:8" x14ac:dyDescent="0.3">
      <c r="C27" s="72"/>
      <c r="D27" s="72"/>
      <c r="E27" s="72"/>
      <c r="F27" s="72"/>
      <c r="G27" s="72"/>
      <c r="H27" s="8"/>
    </row>
    <row r="28" spans="3:8" x14ac:dyDescent="0.3">
      <c r="C28" s="72"/>
      <c r="D28" s="72"/>
      <c r="E28" s="72"/>
      <c r="F28" s="72"/>
      <c r="G28" s="72"/>
    </row>
    <row r="29" spans="3:8" x14ac:dyDescent="0.3">
      <c r="C29" s="72"/>
      <c r="D29" s="72"/>
      <c r="E29" s="72"/>
      <c r="F29" s="72"/>
      <c r="G29" s="72"/>
    </row>
    <row r="34" spans="3:7" x14ac:dyDescent="0.3">
      <c r="C34" s="8"/>
      <c r="D34" s="53"/>
      <c r="E34" s="53"/>
      <c r="F34" s="53"/>
      <c r="G34" s="53"/>
    </row>
  </sheetData>
  <mergeCells count="1">
    <mergeCell ref="C2:G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23249-7B9C-4859-A68B-70894FEF7827}">
  <sheetPr codeName="Sheet3"/>
  <dimension ref="A1:F74"/>
  <sheetViews>
    <sheetView workbookViewId="0">
      <selection activeCell="E23" sqref="E23"/>
    </sheetView>
  </sheetViews>
  <sheetFormatPr defaultRowHeight="14.4" x14ac:dyDescent="0.3"/>
  <cols>
    <col min="1" max="1" width="2.6640625" customWidth="1"/>
    <col min="4" max="4" width="10.5546875" bestFit="1" customWidth="1"/>
  </cols>
  <sheetData>
    <row r="1" spans="1:4" x14ac:dyDescent="0.3">
      <c r="A1" s="7" t="s">
        <v>181</v>
      </c>
    </row>
    <row r="3" spans="1:4" x14ac:dyDescent="0.3">
      <c r="A3" t="s">
        <v>182</v>
      </c>
    </row>
    <row r="4" spans="1:4" x14ac:dyDescent="0.3">
      <c r="B4" t="s">
        <v>183</v>
      </c>
    </row>
    <row r="6" spans="1:4" x14ac:dyDescent="0.3">
      <c r="B6" t="s">
        <v>184</v>
      </c>
      <c r="D6" s="54">
        <v>0.2</v>
      </c>
    </row>
    <row r="7" spans="1:4" x14ac:dyDescent="0.3">
      <c r="B7" t="s">
        <v>185</v>
      </c>
      <c r="D7" s="54">
        <v>0.25</v>
      </c>
    </row>
    <row r="8" spans="1:4" x14ac:dyDescent="0.3">
      <c r="B8" t="s">
        <v>186</v>
      </c>
      <c r="D8" s="54">
        <v>0.35</v>
      </c>
    </row>
    <row r="9" spans="1:4" x14ac:dyDescent="0.3">
      <c r="B9" t="s">
        <v>187</v>
      </c>
      <c r="D9" s="54">
        <v>0.02</v>
      </c>
    </row>
    <row r="10" spans="1:4" x14ac:dyDescent="0.3">
      <c r="B10" t="s">
        <v>188</v>
      </c>
      <c r="D10" s="54">
        <v>0.03</v>
      </c>
    </row>
    <row r="11" spans="1:4" x14ac:dyDescent="0.3">
      <c r="B11" t="s">
        <v>189</v>
      </c>
      <c r="D11" s="54">
        <v>0.04</v>
      </c>
    </row>
    <row r="12" spans="1:4" x14ac:dyDescent="0.3">
      <c r="B12" t="s">
        <v>190</v>
      </c>
      <c r="D12" s="54">
        <v>0.11</v>
      </c>
    </row>
    <row r="14" spans="1:4" x14ac:dyDescent="0.3">
      <c r="A14" t="s">
        <v>191</v>
      </c>
    </row>
    <row r="15" spans="1:4" x14ac:dyDescent="0.3">
      <c r="B15" s="73" t="s">
        <v>192</v>
      </c>
    </row>
    <row r="17" spans="1:6" x14ac:dyDescent="0.3">
      <c r="B17" t="s">
        <v>193</v>
      </c>
      <c r="D17" s="72">
        <v>1021</v>
      </c>
      <c r="E17" s="67">
        <f>D17/$D$21</f>
        <v>0.69835841313269498</v>
      </c>
    </row>
    <row r="18" spans="1:6" x14ac:dyDescent="0.3">
      <c r="B18" t="s">
        <v>194</v>
      </c>
      <c r="D18" s="72">
        <v>319</v>
      </c>
      <c r="E18" s="67">
        <f>D18/$D$21</f>
        <v>0.21819425444596444</v>
      </c>
    </row>
    <row r="19" spans="1:6" x14ac:dyDescent="0.3">
      <c r="B19" t="s">
        <v>195</v>
      </c>
      <c r="D19" s="72">
        <v>122</v>
      </c>
      <c r="E19" s="67">
        <f>D19/$D$21</f>
        <v>8.3447332421340628E-2</v>
      </c>
    </row>
    <row r="20" spans="1:6" x14ac:dyDescent="0.3">
      <c r="D20" s="72"/>
    </row>
    <row r="21" spans="1:6" x14ac:dyDescent="0.3">
      <c r="B21" t="s">
        <v>196</v>
      </c>
      <c r="D21" s="72">
        <f>SUM(D17:D19)</f>
        <v>1462</v>
      </c>
      <c r="E21" t="s">
        <v>197</v>
      </c>
    </row>
    <row r="23" spans="1:6" x14ac:dyDescent="0.3">
      <c r="B23" t="s">
        <v>198</v>
      </c>
      <c r="D23">
        <v>43</v>
      </c>
      <c r="E23" t="s">
        <v>199</v>
      </c>
    </row>
    <row r="24" spans="1:6" x14ac:dyDescent="0.3">
      <c r="B24" t="s">
        <v>200</v>
      </c>
      <c r="D24" s="74">
        <v>5.7799999999999997E-2</v>
      </c>
    </row>
    <row r="25" spans="1:6" x14ac:dyDescent="0.3">
      <c r="B25" t="s">
        <v>201</v>
      </c>
      <c r="D25" s="54">
        <v>0.42</v>
      </c>
    </row>
    <row r="27" spans="1:6" x14ac:dyDescent="0.3">
      <c r="B27" t="s">
        <v>92</v>
      </c>
      <c r="D27">
        <v>34</v>
      </c>
      <c r="E27" t="s">
        <v>51</v>
      </c>
    </row>
    <row r="29" spans="1:6" x14ac:dyDescent="0.3">
      <c r="A29" s="2" t="s">
        <v>202</v>
      </c>
      <c r="B29" s="2"/>
      <c r="C29" s="2"/>
      <c r="D29" s="2"/>
      <c r="E29" s="2"/>
      <c r="F29" s="2"/>
    </row>
    <row r="30" spans="1:6" x14ac:dyDescent="0.3">
      <c r="A30" s="2"/>
      <c r="B30" s="2"/>
      <c r="C30" s="2"/>
      <c r="D30" s="4"/>
      <c r="E30" s="2"/>
      <c r="F30" s="2" t="s">
        <v>50</v>
      </c>
    </row>
    <row r="31" spans="1:6" x14ac:dyDescent="0.3">
      <c r="A31" s="2"/>
      <c r="B31" s="2" t="s">
        <v>184</v>
      </c>
      <c r="C31" s="2"/>
      <c r="D31" s="4">
        <v>0.2</v>
      </c>
      <c r="E31" s="2"/>
      <c r="F31" s="52">
        <f>$F$40*D31</f>
        <v>268</v>
      </c>
    </row>
    <row r="32" spans="1:6" x14ac:dyDescent="0.3">
      <c r="A32" s="2"/>
      <c r="B32" s="2" t="s">
        <v>185</v>
      </c>
      <c r="C32" s="2"/>
      <c r="D32" s="4">
        <v>0.25</v>
      </c>
      <c r="E32" s="2"/>
      <c r="F32" s="52">
        <f t="shared" ref="F32:F37" si="0">$F$40*D32</f>
        <v>335</v>
      </c>
    </row>
    <row r="33" spans="1:6" x14ac:dyDescent="0.3">
      <c r="A33" s="2"/>
      <c r="B33" s="2" t="s">
        <v>203</v>
      </c>
      <c r="C33" s="2"/>
      <c r="D33" s="4">
        <v>0.35</v>
      </c>
      <c r="E33" s="2"/>
      <c r="F33" s="52">
        <f>$F$40*D33-F38</f>
        <v>149.99999999999994</v>
      </c>
    </row>
    <row r="34" spans="1:6" x14ac:dyDescent="0.3">
      <c r="A34" s="2"/>
      <c r="B34" s="2" t="s">
        <v>187</v>
      </c>
      <c r="C34" s="2"/>
      <c r="D34" s="4">
        <v>0.02</v>
      </c>
      <c r="E34" s="2"/>
      <c r="F34" s="52">
        <f t="shared" si="0"/>
        <v>26.8</v>
      </c>
    </row>
    <row r="35" spans="1:6" x14ac:dyDescent="0.3">
      <c r="A35" s="2"/>
      <c r="B35" s="2" t="s">
        <v>188</v>
      </c>
      <c r="C35" s="2"/>
      <c r="D35" s="4">
        <v>0.03</v>
      </c>
      <c r="E35" s="2"/>
      <c r="F35" s="52">
        <f t="shared" si="0"/>
        <v>40.199999999999996</v>
      </c>
    </row>
    <row r="36" spans="1:6" x14ac:dyDescent="0.3">
      <c r="A36" s="2"/>
      <c r="B36" s="2" t="s">
        <v>189</v>
      </c>
      <c r="C36" s="2"/>
      <c r="D36" s="4">
        <v>0.04</v>
      </c>
      <c r="E36" s="2"/>
      <c r="F36" s="52">
        <f t="shared" si="0"/>
        <v>53.6</v>
      </c>
    </row>
    <row r="37" spans="1:6" x14ac:dyDescent="0.3">
      <c r="A37" s="2"/>
      <c r="B37" s="2" t="s">
        <v>190</v>
      </c>
      <c r="C37" s="2"/>
      <c r="D37" s="4">
        <v>0.11</v>
      </c>
      <c r="E37" s="2"/>
      <c r="F37" s="52">
        <f t="shared" si="0"/>
        <v>147.4</v>
      </c>
    </row>
    <row r="38" spans="1:6" x14ac:dyDescent="0.3">
      <c r="A38" s="2"/>
      <c r="B38" s="2" t="s">
        <v>204</v>
      </c>
      <c r="C38" s="2"/>
      <c r="D38" s="4">
        <f>F38/F40</f>
        <v>0.2380597014925373</v>
      </c>
      <c r="E38" s="2"/>
      <c r="F38" s="52">
        <f>D18</f>
        <v>319</v>
      </c>
    </row>
    <row r="39" spans="1:6" x14ac:dyDescent="0.3">
      <c r="A39" s="2"/>
      <c r="B39" s="2"/>
      <c r="C39" s="2"/>
      <c r="D39" s="2"/>
      <c r="E39" s="2"/>
      <c r="F39" s="2"/>
    </row>
    <row r="40" spans="1:6" x14ac:dyDescent="0.3">
      <c r="A40" s="2"/>
      <c r="B40" s="1" t="s">
        <v>205</v>
      </c>
      <c r="C40" s="1"/>
      <c r="D40" s="75">
        <f>SUM(D31:D37)</f>
        <v>1.0000000000000002</v>
      </c>
      <c r="E40" s="1"/>
      <c r="F40" s="76">
        <f>D17+D18</f>
        <v>1340</v>
      </c>
    </row>
    <row r="42" spans="1:6" x14ac:dyDescent="0.3">
      <c r="A42" t="s">
        <v>206</v>
      </c>
    </row>
    <row r="43" spans="1:6" x14ac:dyDescent="0.3">
      <c r="B43" t="s">
        <v>203</v>
      </c>
      <c r="D43" s="54">
        <f>E43/$E$48</f>
        <v>0.38343558282208579</v>
      </c>
      <c r="E43" s="53">
        <f>F33</f>
        <v>149.99999999999994</v>
      </c>
    </row>
    <row r="44" spans="1:6" x14ac:dyDescent="0.3">
      <c r="B44" t="s">
        <v>188</v>
      </c>
      <c r="D44" s="54">
        <f>E44/$E$48</f>
        <v>0.10276073619631902</v>
      </c>
      <c r="E44" s="53">
        <f>F35</f>
        <v>40.199999999999996</v>
      </c>
    </row>
    <row r="45" spans="1:6" x14ac:dyDescent="0.3">
      <c r="B45" t="s">
        <v>189</v>
      </c>
      <c r="D45" s="54">
        <f>E45/$E$48</f>
        <v>0.13701431492842539</v>
      </c>
      <c r="E45" s="53">
        <f>F36</f>
        <v>53.6</v>
      </c>
    </row>
    <row r="46" spans="1:6" x14ac:dyDescent="0.3">
      <c r="B46" t="s">
        <v>190</v>
      </c>
      <c r="D46" s="54">
        <f>E46/$E$48</f>
        <v>0.37678936605316982</v>
      </c>
      <c r="E46" s="53">
        <f>F37</f>
        <v>147.4</v>
      </c>
    </row>
    <row r="48" spans="1:6" x14ac:dyDescent="0.3">
      <c r="B48" s="7" t="s">
        <v>205</v>
      </c>
      <c r="C48" s="7"/>
      <c r="D48" s="77">
        <f>SUM(D43:D46)</f>
        <v>1</v>
      </c>
      <c r="E48" s="78">
        <f>SUM(E43:E46)</f>
        <v>391.19999999999993</v>
      </c>
    </row>
    <row r="50" spans="1:5" x14ac:dyDescent="0.3">
      <c r="A50" t="s">
        <v>207</v>
      </c>
    </row>
    <row r="51" spans="1:5" x14ac:dyDescent="0.3">
      <c r="B51" t="s">
        <v>208</v>
      </c>
    </row>
    <row r="52" spans="1:5" x14ac:dyDescent="0.3">
      <c r="B52" t="s">
        <v>209</v>
      </c>
    </row>
    <row r="53" spans="1:5" x14ac:dyDescent="0.3">
      <c r="B53" t="s">
        <v>210</v>
      </c>
    </row>
    <row r="54" spans="1:5" x14ac:dyDescent="0.3">
      <c r="B54" t="s">
        <v>211</v>
      </c>
    </row>
    <row r="55" spans="1:5" x14ac:dyDescent="0.3">
      <c r="B55" t="s">
        <v>212</v>
      </c>
    </row>
    <row r="56" spans="1:5" x14ac:dyDescent="0.3">
      <c r="B56" s="2"/>
      <c r="C56" s="2"/>
      <c r="D56" s="2"/>
      <c r="E56" s="2" t="s">
        <v>50</v>
      </c>
    </row>
    <row r="57" spans="1:5" x14ac:dyDescent="0.3">
      <c r="B57" s="2" t="s">
        <v>203</v>
      </c>
      <c r="C57" s="2"/>
      <c r="D57" s="4">
        <f>E57/$E$62</f>
        <v>0.25329280648429575</v>
      </c>
      <c r="E57" s="52">
        <f>E43</f>
        <v>149.99999999999994</v>
      </c>
    </row>
    <row r="58" spans="1:5" x14ac:dyDescent="0.3">
      <c r="B58" s="2" t="s">
        <v>188</v>
      </c>
      <c r="C58" s="2"/>
      <c r="D58" s="4">
        <f>E58/$E$62</f>
        <v>0.22627490712597093</v>
      </c>
      <c r="E58" s="52">
        <f>E44*10/3</f>
        <v>133.99999999999997</v>
      </c>
    </row>
    <row r="59" spans="1:5" x14ac:dyDescent="0.3">
      <c r="B59" s="2" t="s">
        <v>189</v>
      </c>
      <c r="C59" s="2"/>
      <c r="D59" s="4">
        <f>E59/$E$62</f>
        <v>0.27152988855116522</v>
      </c>
      <c r="E59" s="52">
        <f>E45*3</f>
        <v>160.80000000000001</v>
      </c>
    </row>
    <row r="60" spans="1:5" x14ac:dyDescent="0.3">
      <c r="B60" s="2" t="s">
        <v>190</v>
      </c>
      <c r="C60" s="2"/>
      <c r="D60" s="4">
        <f>E60/$E$62</f>
        <v>0.2489023978385681</v>
      </c>
      <c r="E60" s="52">
        <f>E46</f>
        <v>147.4</v>
      </c>
    </row>
    <row r="61" spans="1:5" x14ac:dyDescent="0.3">
      <c r="B61" s="2"/>
      <c r="C61" s="2"/>
      <c r="D61" s="2"/>
      <c r="E61" s="2"/>
    </row>
    <row r="62" spans="1:5" x14ac:dyDescent="0.3">
      <c r="B62" s="1" t="s">
        <v>205</v>
      </c>
      <c r="C62" s="1"/>
      <c r="D62" s="75">
        <f>SUM(D57:D60)</f>
        <v>1</v>
      </c>
      <c r="E62" s="76">
        <f>SUM(E57:E60)</f>
        <v>592.19999999999993</v>
      </c>
    </row>
    <row r="64" spans="1:5" x14ac:dyDescent="0.3">
      <c r="A64" t="s">
        <v>213</v>
      </c>
    </row>
    <row r="65" spans="2:5" x14ac:dyDescent="0.3">
      <c r="B65" t="s">
        <v>214</v>
      </c>
    </row>
    <row r="67" spans="2:5" x14ac:dyDescent="0.3">
      <c r="B67" s="2" t="s">
        <v>215</v>
      </c>
      <c r="C67" s="2"/>
      <c r="D67" s="2">
        <v>348</v>
      </c>
      <c r="E67" s="2" t="s">
        <v>216</v>
      </c>
    </row>
    <row r="68" spans="2:5" x14ac:dyDescent="0.3">
      <c r="B68" s="2" t="s">
        <v>217</v>
      </c>
      <c r="C68" s="2"/>
      <c r="D68" s="2">
        <v>240</v>
      </c>
      <c r="E68" s="2" t="s">
        <v>216</v>
      </c>
    </row>
    <row r="69" spans="2:5" x14ac:dyDescent="0.3">
      <c r="B69" s="2" t="s">
        <v>218</v>
      </c>
      <c r="C69" s="2"/>
      <c r="D69" s="2">
        <v>110</v>
      </c>
      <c r="E69" s="2" t="s">
        <v>216</v>
      </c>
    </row>
    <row r="70" spans="2:5" x14ac:dyDescent="0.3">
      <c r="B70" s="2"/>
      <c r="C70" s="2"/>
      <c r="D70" s="2"/>
      <c r="E70" s="2"/>
    </row>
    <row r="71" spans="2:5" x14ac:dyDescent="0.3">
      <c r="B71" s="2" t="s">
        <v>219</v>
      </c>
      <c r="C71" s="2"/>
      <c r="D71" s="2">
        <v>698</v>
      </c>
      <c r="E71" s="2" t="s">
        <v>216</v>
      </c>
    </row>
    <row r="72" spans="2:5" x14ac:dyDescent="0.3">
      <c r="B72" s="2" t="s">
        <v>220</v>
      </c>
      <c r="C72" s="2"/>
      <c r="D72" s="2">
        <v>5000</v>
      </c>
      <c r="E72" s="2" t="s">
        <v>26</v>
      </c>
    </row>
    <row r="73" spans="2:5" x14ac:dyDescent="0.3">
      <c r="B73" s="2"/>
      <c r="C73" s="2"/>
      <c r="D73" s="2"/>
      <c r="E73" s="2"/>
    </row>
    <row r="74" spans="2:5" x14ac:dyDescent="0.3">
      <c r="B74" s="2" t="s">
        <v>221</v>
      </c>
      <c r="C74" s="2"/>
      <c r="D74" s="2">
        <v>0.14000000000000001</v>
      </c>
      <c r="E74" s="2" t="s">
        <v>222</v>
      </c>
    </row>
  </sheetData>
  <hyperlinks>
    <hyperlink ref="B15" r:id="rId1" xr:uid="{03D80A84-40E9-4F31-8188-6A14C4478F3E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Readme</vt:lpstr>
      <vt:lpstr>AWS - Baseline Scenario</vt:lpstr>
      <vt:lpstr>AWS - Optimized Scenario</vt:lpstr>
      <vt:lpstr>AWS - Waterfall</vt:lpstr>
      <vt:lpstr>RPA - Baseline Scenario</vt:lpstr>
      <vt:lpstr>RPA - Optimized Scenario</vt:lpstr>
      <vt:lpstr>RPA - Waterfall</vt:lpstr>
      <vt:lpstr>PTO Cost Comp</vt:lpstr>
      <vt:lpstr>Wind Turbine Inspired PTO Cost</vt:lpstr>
      <vt:lpstr>Performance Related Plots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Mirko Previsic</dc:creator>
  <cp:lastModifiedBy>Mirko Previsic</cp:lastModifiedBy>
  <dcterms:created xsi:type="dcterms:W3CDTF">2024-12-23T22:37:32Z</dcterms:created>
  <dcterms:modified xsi:type="dcterms:W3CDTF">2025-03-07T16:48:28Z</dcterms:modified>
</cp:coreProperties>
</file>